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Hárok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1" i="1" l="1"/>
  <c r="I131" i="1"/>
  <c r="J137" i="1"/>
  <c r="J138" i="1"/>
  <c r="J131" i="1" l="1"/>
  <c r="L4" i="1"/>
  <c r="L5" i="1"/>
  <c r="L9" i="1"/>
  <c r="L10" i="1"/>
  <c r="L18" i="1"/>
  <c r="K398" i="1" l="1"/>
  <c r="K516" i="1"/>
  <c r="K498" i="1"/>
  <c r="J438" i="1" l="1"/>
  <c r="J439" i="1"/>
  <c r="J440" i="1"/>
  <c r="J436" i="1"/>
  <c r="J437" i="1"/>
  <c r="J427" i="1"/>
  <c r="J428" i="1"/>
  <c r="J429" i="1"/>
  <c r="J430" i="1"/>
  <c r="J431" i="1"/>
  <c r="J432" i="1"/>
  <c r="J433" i="1"/>
  <c r="J434" i="1"/>
  <c r="J426" i="1"/>
  <c r="K423" i="1"/>
  <c r="K419" i="1"/>
  <c r="J388" i="1"/>
  <c r="J372" i="1"/>
  <c r="J373" i="1"/>
  <c r="J374" i="1"/>
  <c r="J375" i="1"/>
  <c r="J376" i="1"/>
  <c r="J377" i="1"/>
  <c r="J378" i="1"/>
  <c r="J379" i="1"/>
  <c r="J380" i="1"/>
  <c r="J344" i="1"/>
  <c r="K301" i="1"/>
  <c r="L303" i="1"/>
  <c r="J381" i="1" l="1"/>
  <c r="L294" i="1"/>
  <c r="J269" i="1"/>
  <c r="J264" i="1"/>
  <c r="J200" i="1"/>
  <c r="J196" i="1"/>
  <c r="J195" i="1"/>
  <c r="L195" i="1" s="1"/>
  <c r="J185" i="1"/>
  <c r="J160" i="1"/>
  <c r="L160" i="1" s="1"/>
  <c r="J153" i="1"/>
  <c r="K597" i="1" l="1"/>
  <c r="J309" i="1" l="1"/>
  <c r="J310" i="1"/>
  <c r="J311" i="1"/>
  <c r="J312" i="1"/>
  <c r="J313" i="1"/>
  <c r="J314" i="1"/>
  <c r="J315" i="1"/>
  <c r="J308" i="1"/>
  <c r="J394" i="1"/>
  <c r="L394" i="1" s="1"/>
  <c r="F398" i="1"/>
  <c r="G398" i="1"/>
  <c r="H398" i="1"/>
  <c r="I398" i="1"/>
  <c r="E398" i="1"/>
  <c r="J295" i="1"/>
  <c r="L295" i="1" s="1"/>
  <c r="J296" i="1"/>
  <c r="J297" i="1"/>
  <c r="J299" i="1"/>
  <c r="J294" i="1"/>
  <c r="K293" i="1"/>
  <c r="F293" i="1"/>
  <c r="G293" i="1"/>
  <c r="H293" i="1"/>
  <c r="I293" i="1"/>
  <c r="E293" i="1"/>
  <c r="H601" i="1" l="1"/>
  <c r="I601" i="1"/>
  <c r="H599" i="1"/>
  <c r="H583" i="1" s="1"/>
  <c r="I599" i="1"/>
  <c r="I583" i="1" s="1"/>
  <c r="G597" i="1"/>
  <c r="H597" i="1"/>
  <c r="I597" i="1"/>
  <c r="F597" i="1"/>
  <c r="H591" i="1"/>
  <c r="I591" i="1"/>
  <c r="H589" i="1"/>
  <c r="I589" i="1"/>
  <c r="H587" i="1"/>
  <c r="I587" i="1"/>
  <c r="H585" i="1"/>
  <c r="H582" i="1" s="1"/>
  <c r="H553" i="1"/>
  <c r="I553" i="1"/>
  <c r="H546" i="1"/>
  <c r="I546" i="1"/>
  <c r="H541" i="1"/>
  <c r="I541" i="1"/>
  <c r="H533" i="1"/>
  <c r="I533" i="1"/>
  <c r="H530" i="1"/>
  <c r="I530" i="1"/>
  <c r="H522" i="1"/>
  <c r="I522" i="1"/>
  <c r="H519" i="1"/>
  <c r="I519" i="1"/>
  <c r="H516" i="1"/>
  <c r="I516" i="1"/>
  <c r="H508" i="1"/>
  <c r="H499" i="1" s="1"/>
  <c r="I508" i="1"/>
  <c r="H498" i="1"/>
  <c r="I498" i="1"/>
  <c r="H495" i="1"/>
  <c r="I495" i="1"/>
  <c r="H490" i="1"/>
  <c r="I490" i="1"/>
  <c r="I480" i="1" s="1"/>
  <c r="H479" i="1"/>
  <c r="H469" i="1" s="1"/>
  <c r="I479" i="1"/>
  <c r="I469" i="1" s="1"/>
  <c r="H401" i="1"/>
  <c r="I401" i="1"/>
  <c r="H334" i="1"/>
  <c r="I334" i="1"/>
  <c r="H326" i="1"/>
  <c r="I326" i="1"/>
  <c r="H316" i="1"/>
  <c r="I316" i="1"/>
  <c r="H301" i="1"/>
  <c r="I301" i="1"/>
  <c r="H281" i="1"/>
  <c r="I281" i="1"/>
  <c r="H206" i="1"/>
  <c r="I206" i="1"/>
  <c r="H199" i="1"/>
  <c r="I199" i="1"/>
  <c r="H198" i="1"/>
  <c r="I198" i="1"/>
  <c r="H184" i="1"/>
  <c r="I184" i="1"/>
  <c r="H176" i="1"/>
  <c r="I176" i="1"/>
  <c r="H480" i="1" l="1"/>
  <c r="H468" i="1" s="1"/>
  <c r="I585" i="1"/>
  <c r="I582" i="1" s="1"/>
  <c r="I584" i="1" s="1"/>
  <c r="I499" i="1"/>
  <c r="I468" i="1" s="1"/>
  <c r="H584" i="1"/>
  <c r="J579" i="1"/>
  <c r="J576" i="1"/>
  <c r="J573" i="1"/>
  <c r="H578" i="1"/>
  <c r="I578" i="1"/>
  <c r="H575" i="1"/>
  <c r="I575" i="1"/>
  <c r="H572" i="1"/>
  <c r="I572" i="1"/>
  <c r="H561" i="1"/>
  <c r="I561" i="1"/>
  <c r="J567" i="1"/>
  <c r="J569" i="1"/>
  <c r="J134" i="1"/>
  <c r="J135" i="1"/>
  <c r="J136" i="1"/>
  <c r="J133" i="1"/>
  <c r="J93" i="1"/>
  <c r="L93" i="1" s="1"/>
  <c r="J94" i="1"/>
  <c r="H559" i="1" l="1"/>
  <c r="I559" i="1"/>
  <c r="J535" i="1"/>
  <c r="J520" i="1"/>
  <c r="F423" i="1"/>
  <c r="G423" i="1"/>
  <c r="H423" i="1"/>
  <c r="I423" i="1"/>
  <c r="E423" i="1"/>
  <c r="J420" i="1"/>
  <c r="J422" i="1"/>
  <c r="J421" i="1"/>
  <c r="J51" i="1"/>
  <c r="L51" i="1" s="1"/>
  <c r="E419" i="1"/>
  <c r="F419" i="1"/>
  <c r="G419" i="1"/>
  <c r="H419" i="1"/>
  <c r="I419" i="1"/>
  <c r="J412" i="1"/>
  <c r="J413" i="1"/>
  <c r="J414" i="1"/>
  <c r="J415" i="1"/>
  <c r="J416" i="1"/>
  <c r="J417" i="1"/>
  <c r="J418" i="1"/>
  <c r="J411" i="1"/>
  <c r="J452" i="1"/>
  <c r="J463" i="1"/>
  <c r="J462" i="1"/>
  <c r="J461" i="1"/>
  <c r="H450" i="1"/>
  <c r="I450" i="1"/>
  <c r="H449" i="1"/>
  <c r="I449" i="1"/>
  <c r="H441" i="1"/>
  <c r="I441" i="1"/>
  <c r="H435" i="1"/>
  <c r="I435" i="1"/>
  <c r="H410" i="1"/>
  <c r="I410" i="1"/>
  <c r="J446" i="1"/>
  <c r="J447" i="1"/>
  <c r="J448" i="1"/>
  <c r="J445" i="1"/>
  <c r="J409" i="1"/>
  <c r="J402" i="1"/>
  <c r="J396" i="1"/>
  <c r="J397" i="1"/>
  <c r="J395" i="1"/>
  <c r="H393" i="1"/>
  <c r="I393" i="1"/>
  <c r="H390" i="1"/>
  <c r="I390" i="1"/>
  <c r="H381" i="1"/>
  <c r="I381" i="1"/>
  <c r="J392" i="1"/>
  <c r="L392" i="1" s="1"/>
  <c r="J383" i="1"/>
  <c r="J384" i="1"/>
  <c r="J385" i="1"/>
  <c r="J386" i="1"/>
  <c r="J387" i="1"/>
  <c r="J389" i="1"/>
  <c r="J382" i="1"/>
  <c r="J371" i="1"/>
  <c r="H364" i="1"/>
  <c r="I364" i="1"/>
  <c r="H363" i="1"/>
  <c r="H356" i="1" s="1"/>
  <c r="I363" i="1"/>
  <c r="H360" i="1"/>
  <c r="I360" i="1"/>
  <c r="J361" i="1"/>
  <c r="J358" i="1"/>
  <c r="J354" i="1"/>
  <c r="J357" i="1"/>
  <c r="J359" i="1"/>
  <c r="J353" i="1"/>
  <c r="H355" i="1"/>
  <c r="I355" i="1"/>
  <c r="H349" i="1"/>
  <c r="H340" i="1" s="1"/>
  <c r="I349" i="1"/>
  <c r="J341" i="1"/>
  <c r="J330" i="1"/>
  <c r="J331" i="1"/>
  <c r="J332" i="1"/>
  <c r="J333" i="1"/>
  <c r="J321" i="1"/>
  <c r="J322" i="1"/>
  <c r="J323" i="1"/>
  <c r="J324" i="1"/>
  <c r="J325" i="1"/>
  <c r="J320" i="1"/>
  <c r="J302" i="1"/>
  <c r="H288" i="1"/>
  <c r="I288" i="1"/>
  <c r="H286" i="1"/>
  <c r="I286" i="1"/>
  <c r="J291" i="1"/>
  <c r="J292" i="1"/>
  <c r="J290" i="1"/>
  <c r="J273" i="1"/>
  <c r="J275" i="1"/>
  <c r="J276" i="1"/>
  <c r="J277" i="1"/>
  <c r="J278" i="1"/>
  <c r="J279" i="1"/>
  <c r="J280" i="1"/>
  <c r="J274" i="1"/>
  <c r="H272" i="1"/>
  <c r="I272" i="1"/>
  <c r="H263" i="1"/>
  <c r="H254" i="1" s="1"/>
  <c r="I263" i="1"/>
  <c r="H252" i="1"/>
  <c r="I252" i="1"/>
  <c r="J248" i="1"/>
  <c r="H247" i="1"/>
  <c r="I247" i="1"/>
  <c r="H243" i="1"/>
  <c r="I243" i="1"/>
  <c r="H231" i="1"/>
  <c r="I231" i="1"/>
  <c r="J159" i="1"/>
  <c r="L159" i="1" s="1"/>
  <c r="J161" i="1"/>
  <c r="J162" i="1"/>
  <c r="J163" i="1"/>
  <c r="J164" i="1"/>
  <c r="J165" i="1"/>
  <c r="J167" i="1"/>
  <c r="J168" i="1"/>
  <c r="J169" i="1"/>
  <c r="J170" i="1"/>
  <c r="J171" i="1"/>
  <c r="J172" i="1"/>
  <c r="J155" i="1"/>
  <c r="J156" i="1"/>
  <c r="J157" i="1"/>
  <c r="J158" i="1"/>
  <c r="J154" i="1"/>
  <c r="J143" i="1"/>
  <c r="J144" i="1"/>
  <c r="J145" i="1"/>
  <c r="J146" i="1"/>
  <c r="J147" i="1"/>
  <c r="J148" i="1"/>
  <c r="J149" i="1"/>
  <c r="J150" i="1"/>
  <c r="J151" i="1"/>
  <c r="J142" i="1"/>
  <c r="G152" i="1"/>
  <c r="H152" i="1"/>
  <c r="I152" i="1"/>
  <c r="J22" i="1"/>
  <c r="J96" i="1"/>
  <c r="J608" i="1"/>
  <c r="J598" i="1"/>
  <c r="J597" i="1" s="1"/>
  <c r="L597" i="1" s="1"/>
  <c r="J551" i="1"/>
  <c r="J552" i="1"/>
  <c r="F548" i="1"/>
  <c r="G548" i="1"/>
  <c r="H548" i="1"/>
  <c r="H517" i="1" s="1"/>
  <c r="I548" i="1"/>
  <c r="I517" i="1" s="1"/>
  <c r="K548" i="1"/>
  <c r="E548" i="1"/>
  <c r="J526" i="1"/>
  <c r="J550" i="1"/>
  <c r="J549" i="1"/>
  <c r="J523" i="1"/>
  <c r="L523" i="1" s="1"/>
  <c r="J525" i="1"/>
  <c r="J528" i="1"/>
  <c r="J529" i="1"/>
  <c r="J527" i="1"/>
  <c r="J558" i="1"/>
  <c r="J557" i="1"/>
  <c r="L557" i="1" s="1"/>
  <c r="J554" i="1"/>
  <c r="L554" i="1" s="1"/>
  <c r="K601" i="1"/>
  <c r="K599" i="1" s="1"/>
  <c r="K591" i="1"/>
  <c r="K589" i="1"/>
  <c r="K587" i="1"/>
  <c r="L593" i="1"/>
  <c r="L595" i="1"/>
  <c r="L596" i="1"/>
  <c r="L608" i="1"/>
  <c r="K578" i="1"/>
  <c r="K575" i="1"/>
  <c r="K572" i="1"/>
  <c r="K561" i="1"/>
  <c r="K553" i="1"/>
  <c r="K546" i="1"/>
  <c r="K541" i="1"/>
  <c r="K533" i="1"/>
  <c r="K530" i="1"/>
  <c r="K522" i="1"/>
  <c r="K519" i="1"/>
  <c r="L513" i="1"/>
  <c r="L529" i="1"/>
  <c r="K508" i="1"/>
  <c r="K495" i="1"/>
  <c r="K490" i="1"/>
  <c r="K479" i="1"/>
  <c r="K469" i="1" s="1"/>
  <c r="K450" i="1"/>
  <c r="K449" i="1"/>
  <c r="K441" i="1"/>
  <c r="K435" i="1"/>
  <c r="K410" i="1"/>
  <c r="K404" i="1" s="1"/>
  <c r="K401" i="1"/>
  <c r="K393" i="1"/>
  <c r="K390" i="1"/>
  <c r="K381" i="1"/>
  <c r="L367" i="1"/>
  <c r="K364" i="1"/>
  <c r="K363" i="1"/>
  <c r="K360" i="1"/>
  <c r="K355" i="1"/>
  <c r="K349" i="1"/>
  <c r="J336" i="1"/>
  <c r="L336" i="1" s="1"/>
  <c r="J335" i="1"/>
  <c r="J337" i="1" s="1"/>
  <c r="F337" i="1"/>
  <c r="G337" i="1"/>
  <c r="H337" i="1"/>
  <c r="H307" i="1" s="1"/>
  <c r="H300" i="1" s="1"/>
  <c r="I337" i="1"/>
  <c r="I307" i="1" s="1"/>
  <c r="I300" i="1" s="1"/>
  <c r="K337" i="1"/>
  <c r="E337" i="1"/>
  <c r="J329" i="1"/>
  <c r="L329" i="1" s="1"/>
  <c r="K334" i="1"/>
  <c r="K326" i="1"/>
  <c r="J304" i="1"/>
  <c r="L304" i="1" s="1"/>
  <c r="K316" i="1"/>
  <c r="K288" i="1"/>
  <c r="K286" i="1"/>
  <c r="K281" i="1"/>
  <c r="K272" i="1"/>
  <c r="K263" i="1"/>
  <c r="J240" i="1"/>
  <c r="L240" i="1" s="1"/>
  <c r="J241" i="1"/>
  <c r="L241" i="1" s="1"/>
  <c r="J235" i="1"/>
  <c r="J236" i="1"/>
  <c r="J237" i="1"/>
  <c r="J238" i="1"/>
  <c r="J239" i="1"/>
  <c r="J242" i="1"/>
  <c r="L242" i="1" s="1"/>
  <c r="J234" i="1"/>
  <c r="J125" i="1"/>
  <c r="L125" i="1" s="1"/>
  <c r="F114" i="1"/>
  <c r="G114" i="1"/>
  <c r="H114" i="1"/>
  <c r="I114" i="1"/>
  <c r="K114" i="1"/>
  <c r="E114" i="1"/>
  <c r="J123" i="1"/>
  <c r="L123" i="1" s="1"/>
  <c r="J121" i="1"/>
  <c r="L121" i="1" s="1"/>
  <c r="J122" i="1"/>
  <c r="L122" i="1" s="1"/>
  <c r="J118" i="1"/>
  <c r="J119" i="1"/>
  <c r="J120" i="1"/>
  <c r="J115" i="1"/>
  <c r="F58" i="1"/>
  <c r="G58" i="1"/>
  <c r="H58" i="1"/>
  <c r="I58" i="1"/>
  <c r="E58" i="1"/>
  <c r="J53" i="1"/>
  <c r="L53" i="1" s="1"/>
  <c r="K252" i="1"/>
  <c r="K247" i="1"/>
  <c r="K243" i="1"/>
  <c r="K231" i="1"/>
  <c r="J222" i="1"/>
  <c r="J223" i="1"/>
  <c r="L223" i="1" s="1"/>
  <c r="J224" i="1"/>
  <c r="J225" i="1"/>
  <c r="J226" i="1"/>
  <c r="J227" i="1"/>
  <c r="J228" i="1"/>
  <c r="J229" i="1"/>
  <c r="J230" i="1"/>
  <c r="J221" i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J214" i="1"/>
  <c r="L214" i="1" s="1"/>
  <c r="J215" i="1"/>
  <c r="L215" i="1" s="1"/>
  <c r="J216" i="1"/>
  <c r="L216" i="1" s="1"/>
  <c r="J217" i="1"/>
  <c r="L217" i="1" s="1"/>
  <c r="J207" i="1"/>
  <c r="L207" i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7" i="1"/>
  <c r="L197" i="1" s="1"/>
  <c r="J186" i="1"/>
  <c r="L186" i="1" s="1"/>
  <c r="K206" i="1"/>
  <c r="K199" i="1"/>
  <c r="K198" i="1"/>
  <c r="K184" i="1"/>
  <c r="J181" i="1"/>
  <c r="L181" i="1" s="1"/>
  <c r="J182" i="1"/>
  <c r="L182" i="1" s="1"/>
  <c r="J183" i="1"/>
  <c r="L183" i="1" s="1"/>
  <c r="J180" i="1"/>
  <c r="L180" i="1" s="1"/>
  <c r="K340" i="1" l="1"/>
  <c r="L335" i="1"/>
  <c r="K559" i="1"/>
  <c r="K11" i="1" s="1"/>
  <c r="J419" i="1"/>
  <c r="J423" i="1"/>
  <c r="K499" i="1"/>
  <c r="H220" i="1"/>
  <c r="I254" i="1"/>
  <c r="H285" i="1"/>
  <c r="H370" i="1"/>
  <c r="H369" i="1" s="1"/>
  <c r="H425" i="1"/>
  <c r="I404" i="1"/>
  <c r="J548" i="1"/>
  <c r="I340" i="1"/>
  <c r="H404" i="1"/>
  <c r="K356" i="1"/>
  <c r="K585" i="1"/>
  <c r="I285" i="1"/>
  <c r="J398" i="1"/>
  <c r="I370" i="1"/>
  <c r="I369" i="1" s="1"/>
  <c r="I220" i="1"/>
  <c r="I356" i="1"/>
  <c r="I425" i="1"/>
  <c r="K583" i="1"/>
  <c r="K517" i="1"/>
  <c r="K10" i="1" s="1"/>
  <c r="K582" i="1"/>
  <c r="K480" i="1"/>
  <c r="K468" i="1" s="1"/>
  <c r="K425" i="1"/>
  <c r="K370" i="1"/>
  <c r="K369" i="1" s="1"/>
  <c r="L337" i="1"/>
  <c r="K307" i="1"/>
  <c r="K285" i="1"/>
  <c r="K254" i="1"/>
  <c r="K220" i="1"/>
  <c r="J114" i="1"/>
  <c r="L168" i="1"/>
  <c r="L172" i="1"/>
  <c r="K176" i="1"/>
  <c r="K152" i="1"/>
  <c r="K129" i="1"/>
  <c r="K6" i="1" s="1"/>
  <c r="K124" i="1"/>
  <c r="K111" i="1"/>
  <c r="K106" i="1"/>
  <c r="L118" i="1"/>
  <c r="L143" i="1"/>
  <c r="L149" i="1"/>
  <c r="L151" i="1"/>
  <c r="J78" i="1"/>
  <c r="L78" i="1" s="1"/>
  <c r="K95" i="1"/>
  <c r="K72" i="1"/>
  <c r="K70" i="1"/>
  <c r="K58" i="1"/>
  <c r="K56" i="1"/>
  <c r="K45" i="1"/>
  <c r="K43" i="1"/>
  <c r="K40" i="1"/>
  <c r="K35" i="1"/>
  <c r="K27" i="1"/>
  <c r="L59" i="1"/>
  <c r="L61" i="1"/>
  <c r="L66" i="1"/>
  <c r="J52" i="1"/>
  <c r="L52" i="1" s="1"/>
  <c r="K23" i="1"/>
  <c r="L22" i="1"/>
  <c r="K21" i="1"/>
  <c r="K12" i="1"/>
  <c r="L12" i="1" s="1"/>
  <c r="K7" i="1"/>
  <c r="L7" i="1" s="1"/>
  <c r="J607" i="1"/>
  <c r="L607" i="1" s="1"/>
  <c r="J606" i="1"/>
  <c r="L606" i="1" s="1"/>
  <c r="J605" i="1"/>
  <c r="L605" i="1" s="1"/>
  <c r="J604" i="1"/>
  <c r="L604" i="1" s="1"/>
  <c r="J603" i="1"/>
  <c r="L603" i="1" s="1"/>
  <c r="J602" i="1"/>
  <c r="L602" i="1" s="1"/>
  <c r="G601" i="1"/>
  <c r="G599" i="1" s="1"/>
  <c r="G583" i="1" s="1"/>
  <c r="F601" i="1"/>
  <c r="F599" i="1" s="1"/>
  <c r="E601" i="1"/>
  <c r="E599" i="1" s="1"/>
  <c r="J594" i="1"/>
  <c r="L594" i="1" s="1"/>
  <c r="J592" i="1"/>
  <c r="G591" i="1"/>
  <c r="F591" i="1"/>
  <c r="E591" i="1"/>
  <c r="J590" i="1"/>
  <c r="J589" i="1" s="1"/>
  <c r="G589" i="1"/>
  <c r="F589" i="1"/>
  <c r="E589" i="1"/>
  <c r="J588" i="1"/>
  <c r="G587" i="1"/>
  <c r="F587" i="1"/>
  <c r="F585" i="1" s="1"/>
  <c r="E587" i="1"/>
  <c r="J580" i="1"/>
  <c r="L580" i="1" s="1"/>
  <c r="L579" i="1"/>
  <c r="G578" i="1"/>
  <c r="F578" i="1"/>
  <c r="E578" i="1"/>
  <c r="J577" i="1"/>
  <c r="L577" i="1" s="1"/>
  <c r="G575" i="1"/>
  <c r="F575" i="1"/>
  <c r="E575" i="1"/>
  <c r="J574" i="1"/>
  <c r="L574" i="1" s="1"/>
  <c r="L573" i="1"/>
  <c r="G572" i="1"/>
  <c r="F572" i="1"/>
  <c r="E572" i="1"/>
  <c r="E571" i="1"/>
  <c r="J571" i="1" s="1"/>
  <c r="E570" i="1"/>
  <c r="L569" i="1"/>
  <c r="E568" i="1"/>
  <c r="L567" i="1"/>
  <c r="E566" i="1"/>
  <c r="E565" i="1"/>
  <c r="E564" i="1"/>
  <c r="E563" i="1"/>
  <c r="E562" i="1"/>
  <c r="G561" i="1"/>
  <c r="F561" i="1"/>
  <c r="J556" i="1"/>
  <c r="J555" i="1"/>
  <c r="L555" i="1" s="1"/>
  <c r="G553" i="1"/>
  <c r="F553" i="1"/>
  <c r="E553" i="1"/>
  <c r="J547" i="1"/>
  <c r="J546" i="1" s="1"/>
  <c r="G546" i="1"/>
  <c r="F546" i="1"/>
  <c r="E546" i="1"/>
  <c r="J545" i="1"/>
  <c r="J544" i="1"/>
  <c r="J543" i="1"/>
  <c r="J542" i="1"/>
  <c r="G541" i="1"/>
  <c r="F541" i="1"/>
  <c r="E541" i="1"/>
  <c r="J540" i="1"/>
  <c r="L540" i="1" s="1"/>
  <c r="J539" i="1"/>
  <c r="L539" i="1" s="1"/>
  <c r="J536" i="1"/>
  <c r="L536" i="1" s="1"/>
  <c r="L535" i="1"/>
  <c r="J534" i="1"/>
  <c r="L534" i="1" s="1"/>
  <c r="G533" i="1"/>
  <c r="F533" i="1"/>
  <c r="E533" i="1"/>
  <c r="J532" i="1"/>
  <c r="J531" i="1"/>
  <c r="G530" i="1"/>
  <c r="F530" i="1"/>
  <c r="E530" i="1"/>
  <c r="G522" i="1"/>
  <c r="F522" i="1"/>
  <c r="E522" i="1"/>
  <c r="J521" i="1"/>
  <c r="L521" i="1" s="1"/>
  <c r="G519" i="1"/>
  <c r="F519" i="1"/>
  <c r="E519" i="1"/>
  <c r="G516" i="1"/>
  <c r="F516" i="1"/>
  <c r="J510" i="1"/>
  <c r="L510" i="1" s="1"/>
  <c r="J509" i="1"/>
  <c r="G508" i="1"/>
  <c r="F508" i="1"/>
  <c r="F499" i="1" s="1"/>
  <c r="E508" i="1"/>
  <c r="J507" i="1"/>
  <c r="L507" i="1" s="1"/>
  <c r="J506" i="1"/>
  <c r="L506" i="1" s="1"/>
  <c r="J505" i="1"/>
  <c r="L505" i="1" s="1"/>
  <c r="J504" i="1"/>
  <c r="L504" i="1" s="1"/>
  <c r="J503" i="1"/>
  <c r="L503" i="1" s="1"/>
  <c r="J502" i="1"/>
  <c r="L502" i="1" s="1"/>
  <c r="J501" i="1"/>
  <c r="L501" i="1" s="1"/>
  <c r="J500" i="1"/>
  <c r="L500" i="1" s="1"/>
  <c r="G498" i="1"/>
  <c r="F498" i="1"/>
  <c r="E498" i="1"/>
  <c r="J496" i="1"/>
  <c r="G495" i="1"/>
  <c r="F495" i="1"/>
  <c r="E495" i="1"/>
  <c r="J494" i="1"/>
  <c r="L494" i="1" s="1"/>
  <c r="J493" i="1"/>
  <c r="L493" i="1" s="1"/>
  <c r="J492" i="1"/>
  <c r="L492" i="1" s="1"/>
  <c r="J491" i="1"/>
  <c r="L491" i="1" s="1"/>
  <c r="F490" i="1"/>
  <c r="E490" i="1"/>
  <c r="G481" i="1"/>
  <c r="G488" i="1" s="1"/>
  <c r="J488" i="1" s="1"/>
  <c r="L488" i="1" s="1"/>
  <c r="G479" i="1"/>
  <c r="G469" i="1" s="1"/>
  <c r="F479" i="1"/>
  <c r="E479" i="1"/>
  <c r="E469" i="1" s="1"/>
  <c r="J478" i="1"/>
  <c r="L478" i="1" s="1"/>
  <c r="J477" i="1"/>
  <c r="L477" i="1" s="1"/>
  <c r="J476" i="1"/>
  <c r="L476" i="1" s="1"/>
  <c r="J475" i="1"/>
  <c r="L475" i="1" s="1"/>
  <c r="J474" i="1"/>
  <c r="L474" i="1" s="1"/>
  <c r="J473" i="1"/>
  <c r="L473" i="1" s="1"/>
  <c r="J472" i="1"/>
  <c r="L472" i="1" s="1"/>
  <c r="J470" i="1"/>
  <c r="L470" i="1" s="1"/>
  <c r="F469" i="1"/>
  <c r="J464" i="1"/>
  <c r="L462" i="1"/>
  <c r="L461" i="1"/>
  <c r="J460" i="1"/>
  <c r="L460" i="1" s="1"/>
  <c r="J459" i="1"/>
  <c r="J458" i="1"/>
  <c r="L458" i="1" s="1"/>
  <c r="J457" i="1"/>
  <c r="L457" i="1" s="1"/>
  <c r="J456" i="1"/>
  <c r="L456" i="1" s="1"/>
  <c r="J455" i="1"/>
  <c r="L455" i="1" s="1"/>
  <c r="J453" i="1"/>
  <c r="L453" i="1" s="1"/>
  <c r="L452" i="1"/>
  <c r="J451" i="1"/>
  <c r="L451" i="1" s="1"/>
  <c r="G450" i="1"/>
  <c r="F450" i="1"/>
  <c r="G449" i="1"/>
  <c r="F449" i="1"/>
  <c r="E449" i="1"/>
  <c r="L448" i="1"/>
  <c r="L447" i="1"/>
  <c r="L446" i="1"/>
  <c r="L445" i="1"/>
  <c r="J444" i="1"/>
  <c r="L444" i="1" s="1"/>
  <c r="J443" i="1"/>
  <c r="L443" i="1" s="1"/>
  <c r="J442" i="1"/>
  <c r="L442" i="1" s="1"/>
  <c r="G441" i="1"/>
  <c r="F441" i="1"/>
  <c r="E441" i="1"/>
  <c r="L440" i="1"/>
  <c r="L439" i="1"/>
  <c r="L438" i="1"/>
  <c r="L437" i="1"/>
  <c r="L436" i="1"/>
  <c r="G435" i="1"/>
  <c r="F435" i="1"/>
  <c r="E435" i="1"/>
  <c r="L434" i="1"/>
  <c r="L433" i="1"/>
  <c r="L432" i="1"/>
  <c r="L431" i="1"/>
  <c r="L430" i="1"/>
  <c r="L429" i="1"/>
  <c r="L428" i="1"/>
  <c r="L427" i="1"/>
  <c r="L426" i="1"/>
  <c r="G410" i="1"/>
  <c r="G404" i="1" s="1"/>
  <c r="F410" i="1"/>
  <c r="F404" i="1" s="1"/>
  <c r="E410" i="1"/>
  <c r="E404" i="1" s="1"/>
  <c r="L409" i="1"/>
  <c r="J408" i="1"/>
  <c r="L408" i="1" s="1"/>
  <c r="J407" i="1"/>
  <c r="L407" i="1" s="1"/>
  <c r="J406" i="1"/>
  <c r="L406" i="1" s="1"/>
  <c r="J405" i="1"/>
  <c r="L405" i="1" s="1"/>
  <c r="J403" i="1"/>
  <c r="L403" i="1" s="1"/>
  <c r="L402" i="1"/>
  <c r="G401" i="1"/>
  <c r="F401" i="1"/>
  <c r="E401" i="1"/>
  <c r="L397" i="1"/>
  <c r="L396" i="1"/>
  <c r="L395" i="1"/>
  <c r="G393" i="1"/>
  <c r="F393" i="1"/>
  <c r="E393" i="1"/>
  <c r="J393" i="1"/>
  <c r="L393" i="1" s="1"/>
  <c r="G390" i="1"/>
  <c r="F390" i="1"/>
  <c r="E390" i="1"/>
  <c r="L389" i="1"/>
  <c r="L387" i="1"/>
  <c r="L386" i="1"/>
  <c r="L385" i="1"/>
  <c r="L384" i="1"/>
  <c r="L383" i="1"/>
  <c r="L382" i="1"/>
  <c r="G381" i="1"/>
  <c r="F381" i="1"/>
  <c r="E381" i="1"/>
  <c r="L380" i="1"/>
  <c r="L379" i="1"/>
  <c r="L378" i="1"/>
  <c r="L377" i="1"/>
  <c r="L376" i="1"/>
  <c r="L375" i="1"/>
  <c r="L374" i="1"/>
  <c r="L373" i="1"/>
  <c r="L372" i="1"/>
  <c r="L371" i="1"/>
  <c r="J366" i="1"/>
  <c r="L366" i="1" s="1"/>
  <c r="J365" i="1"/>
  <c r="G364" i="1"/>
  <c r="F364" i="1"/>
  <c r="E364" i="1"/>
  <c r="G363" i="1"/>
  <c r="F363" i="1"/>
  <c r="E363" i="1"/>
  <c r="J362" i="1"/>
  <c r="L362" i="1" s="1"/>
  <c r="G360" i="1"/>
  <c r="G356" i="1" s="1"/>
  <c r="F360" i="1"/>
  <c r="E360" i="1"/>
  <c r="L359" i="1"/>
  <c r="L358" i="1"/>
  <c r="G355" i="1"/>
  <c r="F355" i="1"/>
  <c r="E355" i="1"/>
  <c r="L354" i="1"/>
  <c r="L353" i="1"/>
  <c r="J352" i="1"/>
  <c r="L352" i="1" s="1"/>
  <c r="J351" i="1"/>
  <c r="L351" i="1" s="1"/>
  <c r="J350" i="1"/>
  <c r="G349" i="1"/>
  <c r="G340" i="1" s="1"/>
  <c r="F349" i="1"/>
  <c r="E349" i="1"/>
  <c r="E340" i="1" s="1"/>
  <c r="J348" i="1"/>
  <c r="L348" i="1" s="1"/>
  <c r="J347" i="1"/>
  <c r="L347" i="1" s="1"/>
  <c r="J346" i="1"/>
  <c r="L346" i="1" s="1"/>
  <c r="J345" i="1"/>
  <c r="L345" i="1" s="1"/>
  <c r="L344" i="1"/>
  <c r="J343" i="1"/>
  <c r="L343" i="1" s="1"/>
  <c r="J342" i="1"/>
  <c r="L342" i="1" s="1"/>
  <c r="G334" i="1"/>
  <c r="F334" i="1"/>
  <c r="E334" i="1"/>
  <c r="L333" i="1"/>
  <c r="L332" i="1"/>
  <c r="L331" i="1"/>
  <c r="L330" i="1"/>
  <c r="J327" i="1"/>
  <c r="L327" i="1" s="1"/>
  <c r="G326" i="1"/>
  <c r="F326" i="1"/>
  <c r="E326" i="1"/>
  <c r="L325" i="1"/>
  <c r="L324" i="1"/>
  <c r="L323" i="1"/>
  <c r="L322" i="1"/>
  <c r="L321" i="1"/>
  <c r="L320" i="1"/>
  <c r="J319" i="1"/>
  <c r="L319" i="1" s="1"/>
  <c r="J318" i="1"/>
  <c r="L318" i="1" s="1"/>
  <c r="G316" i="1"/>
  <c r="F316" i="1"/>
  <c r="E316" i="1"/>
  <c r="L315" i="1"/>
  <c r="L314" i="1"/>
  <c r="L313" i="1"/>
  <c r="L312" i="1"/>
  <c r="L311" i="1"/>
  <c r="L310" i="1"/>
  <c r="L308" i="1"/>
  <c r="J305" i="1"/>
  <c r="L305" i="1" s="1"/>
  <c r="L302" i="1"/>
  <c r="G301" i="1"/>
  <c r="F301" i="1"/>
  <c r="E301" i="1"/>
  <c r="L299" i="1"/>
  <c r="L292" i="1"/>
  <c r="L291" i="1"/>
  <c r="L290" i="1"/>
  <c r="J289" i="1"/>
  <c r="L289" i="1" s="1"/>
  <c r="G288" i="1"/>
  <c r="F288" i="1"/>
  <c r="E288" i="1"/>
  <c r="J287" i="1"/>
  <c r="G286" i="1"/>
  <c r="F286" i="1"/>
  <c r="E286" i="1"/>
  <c r="G281" i="1"/>
  <c r="F281" i="1"/>
  <c r="E281" i="1"/>
  <c r="L280" i="1"/>
  <c r="L279" i="1"/>
  <c r="L278" i="1"/>
  <c r="L277" i="1"/>
  <c r="L276" i="1"/>
  <c r="L275" i="1"/>
  <c r="L274" i="1"/>
  <c r="G272" i="1"/>
  <c r="F272" i="1"/>
  <c r="E272" i="1"/>
  <c r="J271" i="1"/>
  <c r="L271" i="1" s="1"/>
  <c r="J270" i="1"/>
  <c r="L270" i="1" s="1"/>
  <c r="J268" i="1"/>
  <c r="L268" i="1" s="1"/>
  <c r="J267" i="1"/>
  <c r="L267" i="1" s="1"/>
  <c r="J266" i="1"/>
  <c r="L266" i="1" s="1"/>
  <c r="J265" i="1"/>
  <c r="L264" i="1"/>
  <c r="G263" i="1"/>
  <c r="F263" i="1"/>
  <c r="E263" i="1"/>
  <c r="J262" i="1"/>
  <c r="L262" i="1" s="1"/>
  <c r="J261" i="1"/>
  <c r="L261" i="1" s="1"/>
  <c r="J260" i="1"/>
  <c r="L260" i="1" s="1"/>
  <c r="J259" i="1"/>
  <c r="L259" i="1" s="1"/>
  <c r="J258" i="1"/>
  <c r="L258" i="1" s="1"/>
  <c r="J257" i="1"/>
  <c r="L257" i="1" s="1"/>
  <c r="J256" i="1"/>
  <c r="L256" i="1" s="1"/>
  <c r="J255" i="1"/>
  <c r="L255" i="1" s="1"/>
  <c r="G252" i="1"/>
  <c r="F252" i="1"/>
  <c r="E252" i="1"/>
  <c r="J251" i="1"/>
  <c r="J250" i="1"/>
  <c r="L250" i="1" s="1"/>
  <c r="J249" i="1"/>
  <c r="L249" i="1" s="1"/>
  <c r="L248" i="1"/>
  <c r="G247" i="1"/>
  <c r="F247" i="1"/>
  <c r="E247" i="1"/>
  <c r="J246" i="1"/>
  <c r="J245" i="1"/>
  <c r="L245" i="1" s="1"/>
  <c r="J244" i="1"/>
  <c r="L244" i="1" s="1"/>
  <c r="G243" i="1"/>
  <c r="F243" i="1"/>
  <c r="E243" i="1"/>
  <c r="L239" i="1"/>
  <c r="L238" i="1"/>
  <c r="L237" i="1"/>
  <c r="L236" i="1"/>
  <c r="L235" i="1"/>
  <c r="L234" i="1"/>
  <c r="J233" i="1"/>
  <c r="L233" i="1" s="1"/>
  <c r="J232" i="1"/>
  <c r="G231" i="1"/>
  <c r="F231" i="1"/>
  <c r="E231" i="1"/>
  <c r="L230" i="1"/>
  <c r="L229" i="1"/>
  <c r="L228" i="1"/>
  <c r="L227" i="1"/>
  <c r="L226" i="1"/>
  <c r="L225" i="1"/>
  <c r="L224" i="1"/>
  <c r="L222" i="1"/>
  <c r="J206" i="1"/>
  <c r="L206" i="1" s="1"/>
  <c r="G206" i="1"/>
  <c r="F206" i="1"/>
  <c r="E206" i="1"/>
  <c r="J204" i="1"/>
  <c r="L204" i="1" s="1"/>
  <c r="J203" i="1"/>
  <c r="L203" i="1" s="1"/>
  <c r="J202" i="1"/>
  <c r="L202" i="1" s="1"/>
  <c r="J201" i="1"/>
  <c r="L201" i="1" s="1"/>
  <c r="G199" i="1"/>
  <c r="F199" i="1"/>
  <c r="E199" i="1"/>
  <c r="G198" i="1"/>
  <c r="F198" i="1"/>
  <c r="E198" i="1"/>
  <c r="G184" i="1"/>
  <c r="F184" i="1"/>
  <c r="E184" i="1"/>
  <c r="J179" i="1"/>
  <c r="J178" i="1"/>
  <c r="L178" i="1" s="1"/>
  <c r="G176" i="1"/>
  <c r="G141" i="1" s="1"/>
  <c r="F176" i="1"/>
  <c r="E176" i="1"/>
  <c r="L171" i="1"/>
  <c r="L170" i="1"/>
  <c r="L169" i="1"/>
  <c r="L167" i="1"/>
  <c r="L165" i="1"/>
  <c r="L164" i="1"/>
  <c r="L163" i="1"/>
  <c r="L162" i="1"/>
  <c r="L161" i="1"/>
  <c r="L158" i="1"/>
  <c r="L157" i="1"/>
  <c r="L156" i="1"/>
  <c r="L155" i="1"/>
  <c r="L154" i="1"/>
  <c r="L153" i="1"/>
  <c r="F152" i="1"/>
  <c r="E152" i="1"/>
  <c r="L150" i="1"/>
  <c r="L148" i="1"/>
  <c r="L147" i="1"/>
  <c r="L146" i="1"/>
  <c r="L145" i="1"/>
  <c r="L144" i="1"/>
  <c r="J152" i="1"/>
  <c r="I141" i="1"/>
  <c r="H141" i="1"/>
  <c r="L136" i="1"/>
  <c r="L135" i="1"/>
  <c r="L134" i="1"/>
  <c r="L133" i="1"/>
  <c r="J132" i="1"/>
  <c r="L132" i="1" s="1"/>
  <c r="I129" i="1"/>
  <c r="I6" i="1" s="1"/>
  <c r="H131" i="1"/>
  <c r="H129" i="1" s="1"/>
  <c r="H6" i="1" s="1"/>
  <c r="G131" i="1"/>
  <c r="G129" i="1" s="1"/>
  <c r="G6" i="1" s="1"/>
  <c r="F131" i="1"/>
  <c r="F129" i="1" s="1"/>
  <c r="F6" i="1" s="1"/>
  <c r="E131" i="1"/>
  <c r="E129" i="1" s="1"/>
  <c r="E6" i="1" s="1"/>
  <c r="J128" i="1"/>
  <c r="J126" i="1"/>
  <c r="I124" i="1"/>
  <c r="H124" i="1"/>
  <c r="G124" i="1"/>
  <c r="F124" i="1"/>
  <c r="E124" i="1"/>
  <c r="L119" i="1"/>
  <c r="J113" i="1"/>
  <c r="J112" i="1"/>
  <c r="L112" i="1" s="1"/>
  <c r="I111" i="1"/>
  <c r="H111" i="1"/>
  <c r="H109" i="1" s="1"/>
  <c r="H5" i="1" s="1"/>
  <c r="G111" i="1"/>
  <c r="G109" i="1" s="1"/>
  <c r="G5" i="1" s="1"/>
  <c r="F111" i="1"/>
  <c r="F109" i="1" s="1"/>
  <c r="F5" i="1" s="1"/>
  <c r="E111" i="1"/>
  <c r="E109" i="1" s="1"/>
  <c r="E5" i="1" s="1"/>
  <c r="J106" i="1"/>
  <c r="J105" i="1" s="1"/>
  <c r="I106" i="1"/>
  <c r="I105" i="1" s="1"/>
  <c r="H106" i="1"/>
  <c r="H105" i="1" s="1"/>
  <c r="G106" i="1"/>
  <c r="G105" i="1" s="1"/>
  <c r="F106" i="1"/>
  <c r="F105" i="1" s="1"/>
  <c r="E106" i="1"/>
  <c r="E105" i="1" s="1"/>
  <c r="J103" i="1"/>
  <c r="L103" i="1" s="1"/>
  <c r="J102" i="1"/>
  <c r="L102" i="1" s="1"/>
  <c r="J101" i="1"/>
  <c r="L101" i="1" s="1"/>
  <c r="J100" i="1"/>
  <c r="L100" i="1" s="1"/>
  <c r="J98" i="1"/>
  <c r="L98" i="1" s="1"/>
  <c r="J97" i="1"/>
  <c r="L97" i="1" s="1"/>
  <c r="L96" i="1"/>
  <c r="I95" i="1"/>
  <c r="H95" i="1"/>
  <c r="G95" i="1"/>
  <c r="F95" i="1"/>
  <c r="E95" i="1"/>
  <c r="J92" i="1"/>
  <c r="J91" i="1"/>
  <c r="L91" i="1" s="1"/>
  <c r="J90" i="1"/>
  <c r="L90" i="1" s="1"/>
  <c r="J89" i="1"/>
  <c r="J88" i="1"/>
  <c r="L88" i="1" s="1"/>
  <c r="J87" i="1"/>
  <c r="J86" i="1"/>
  <c r="J85" i="1"/>
  <c r="L85" i="1" s="1"/>
  <c r="J84" i="1"/>
  <c r="L84" i="1" s="1"/>
  <c r="J83" i="1"/>
  <c r="L83" i="1" s="1"/>
  <c r="J82" i="1"/>
  <c r="L82" i="1" s="1"/>
  <c r="J81" i="1"/>
  <c r="L81" i="1" s="1"/>
  <c r="J80" i="1"/>
  <c r="L80" i="1" s="1"/>
  <c r="J79" i="1"/>
  <c r="L79" i="1" s="1"/>
  <c r="J77" i="1"/>
  <c r="L77" i="1" s="1"/>
  <c r="J76" i="1"/>
  <c r="L76" i="1" s="1"/>
  <c r="J75" i="1"/>
  <c r="L75" i="1" s="1"/>
  <c r="J74" i="1"/>
  <c r="L74" i="1" s="1"/>
  <c r="J73" i="1"/>
  <c r="I72" i="1"/>
  <c r="H72" i="1"/>
  <c r="G72" i="1"/>
  <c r="F72" i="1"/>
  <c r="E72" i="1"/>
  <c r="J71" i="1"/>
  <c r="J70" i="1" s="1"/>
  <c r="I70" i="1"/>
  <c r="H70" i="1"/>
  <c r="G70" i="1"/>
  <c r="F70" i="1"/>
  <c r="E70" i="1"/>
  <c r="J65" i="1"/>
  <c r="L65" i="1" s="1"/>
  <c r="J64" i="1"/>
  <c r="L64" i="1" s="1"/>
  <c r="J63" i="1"/>
  <c r="L63" i="1" s="1"/>
  <c r="J62" i="1"/>
  <c r="J57" i="1"/>
  <c r="J56" i="1" s="1"/>
  <c r="I56" i="1"/>
  <c r="H56" i="1"/>
  <c r="G56" i="1"/>
  <c r="F56" i="1"/>
  <c r="E56" i="1"/>
  <c r="J55" i="1"/>
  <c r="J54" i="1"/>
  <c r="L54" i="1" s="1"/>
  <c r="J50" i="1"/>
  <c r="L50" i="1" s="1"/>
  <c r="J49" i="1"/>
  <c r="L49" i="1" s="1"/>
  <c r="J48" i="1"/>
  <c r="L48" i="1" s="1"/>
  <c r="J47" i="1"/>
  <c r="L47" i="1" s="1"/>
  <c r="J46" i="1"/>
  <c r="L46" i="1" s="1"/>
  <c r="I45" i="1"/>
  <c r="H45" i="1"/>
  <c r="G45" i="1"/>
  <c r="F45" i="1"/>
  <c r="E45" i="1"/>
  <c r="J44" i="1"/>
  <c r="J43" i="1" s="1"/>
  <c r="I43" i="1"/>
  <c r="H43" i="1"/>
  <c r="G43" i="1"/>
  <c r="F43" i="1"/>
  <c r="E43" i="1"/>
  <c r="J42" i="1"/>
  <c r="L42" i="1" s="1"/>
  <c r="J41" i="1"/>
  <c r="I40" i="1"/>
  <c r="H40" i="1"/>
  <c r="G40" i="1"/>
  <c r="F40" i="1"/>
  <c r="E40" i="1"/>
  <c r="J39" i="1"/>
  <c r="L39" i="1" s="1"/>
  <c r="J38" i="1"/>
  <c r="L38" i="1" s="1"/>
  <c r="J37" i="1"/>
  <c r="L37" i="1" s="1"/>
  <c r="J36" i="1"/>
  <c r="L36" i="1" s="1"/>
  <c r="I35" i="1"/>
  <c r="H35" i="1"/>
  <c r="G35" i="1"/>
  <c r="F35" i="1"/>
  <c r="E35" i="1"/>
  <c r="J32" i="1"/>
  <c r="L32" i="1" s="1"/>
  <c r="J31" i="1"/>
  <c r="L31" i="1" s="1"/>
  <c r="J30" i="1"/>
  <c r="L30" i="1" s="1"/>
  <c r="J29" i="1"/>
  <c r="L29" i="1" s="1"/>
  <c r="J28" i="1"/>
  <c r="L28" i="1" s="1"/>
  <c r="I27" i="1"/>
  <c r="H27" i="1"/>
  <c r="G27" i="1"/>
  <c r="F27" i="1"/>
  <c r="E27" i="1"/>
  <c r="J26" i="1"/>
  <c r="L26" i="1" s="1"/>
  <c r="J25" i="1"/>
  <c r="L25" i="1" s="1"/>
  <c r="J24" i="1"/>
  <c r="I23" i="1"/>
  <c r="H23" i="1"/>
  <c r="G23" i="1"/>
  <c r="F23" i="1"/>
  <c r="E23" i="1"/>
  <c r="J21" i="1"/>
  <c r="I21" i="1"/>
  <c r="H21" i="1"/>
  <c r="G21" i="1"/>
  <c r="F21" i="1"/>
  <c r="E21" i="1"/>
  <c r="I12" i="1"/>
  <c r="H12" i="1"/>
  <c r="I11" i="1"/>
  <c r="H11" i="1"/>
  <c r="I10" i="1"/>
  <c r="H10" i="1"/>
  <c r="I7" i="1"/>
  <c r="H7" i="1"/>
  <c r="E307" i="1" l="1"/>
  <c r="L70" i="1"/>
  <c r="G34" i="1"/>
  <c r="J40" i="1"/>
  <c r="L40" i="1" s="1"/>
  <c r="I139" i="1"/>
  <c r="I9" i="1" s="1"/>
  <c r="I13" i="1" s="1"/>
  <c r="L43" i="1"/>
  <c r="H139" i="1"/>
  <c r="H9" i="1" s="1"/>
  <c r="J23" i="1"/>
  <c r="J562" i="1"/>
  <c r="J563" i="1"/>
  <c r="L563" i="1" s="1"/>
  <c r="J566" i="1"/>
  <c r="L566" i="1" s="1"/>
  <c r="G425" i="1"/>
  <c r="L564" i="1"/>
  <c r="J564" i="1"/>
  <c r="J568" i="1"/>
  <c r="L568" i="1" s="1"/>
  <c r="L570" i="1"/>
  <c r="J570" i="1"/>
  <c r="G220" i="1"/>
  <c r="G254" i="1"/>
  <c r="L565" i="1"/>
  <c r="J565" i="1"/>
  <c r="K109" i="1"/>
  <c r="L152" i="1"/>
  <c r="L296" i="1"/>
  <c r="J293" i="1"/>
  <c r="L293" i="1" s="1"/>
  <c r="E285" i="1"/>
  <c r="G69" i="1"/>
  <c r="G370" i="1"/>
  <c r="G369" i="1" s="1"/>
  <c r="F480" i="1"/>
  <c r="F468" i="1" s="1"/>
  <c r="J498" i="1"/>
  <c r="L498" i="1" s="1"/>
  <c r="L496" i="1"/>
  <c r="J587" i="1"/>
  <c r="L587" i="1" s="1"/>
  <c r="L588" i="1"/>
  <c r="J575" i="1"/>
  <c r="L575" i="1" s="1"/>
  <c r="L576" i="1"/>
  <c r="F307" i="1"/>
  <c r="H69" i="1"/>
  <c r="J591" i="1"/>
  <c r="L591" i="1" s="1"/>
  <c r="L592" i="1"/>
  <c r="L350" i="1"/>
  <c r="J355" i="1"/>
  <c r="L355" i="1" s="1"/>
  <c r="J516" i="1"/>
  <c r="L516" i="1" s="1"/>
  <c r="L509" i="1"/>
  <c r="J519" i="1"/>
  <c r="L519" i="1" s="1"/>
  <c r="L520" i="1"/>
  <c r="J553" i="1"/>
  <c r="L553" i="1" s="1"/>
  <c r="L556" i="1"/>
  <c r="K584" i="1"/>
  <c r="F7" i="1"/>
  <c r="F582" i="1"/>
  <c r="J363" i="1"/>
  <c r="L363" i="1" s="1"/>
  <c r="L361" i="1"/>
  <c r="J364" i="1"/>
  <c r="L364" i="1" s="1"/>
  <c r="L365" i="1"/>
  <c r="G483" i="1"/>
  <c r="J483" i="1" s="1"/>
  <c r="L483" i="1" s="1"/>
  <c r="L41" i="1"/>
  <c r="J349" i="1"/>
  <c r="L349" i="1" s="1"/>
  <c r="L341" i="1"/>
  <c r="I20" i="1"/>
  <c r="E300" i="1"/>
  <c r="G20" i="1"/>
  <c r="J410" i="1"/>
  <c r="G487" i="1"/>
  <c r="J487" i="1" s="1"/>
  <c r="L487" i="1" s="1"/>
  <c r="J533" i="1"/>
  <c r="L533" i="1" s="1"/>
  <c r="J541" i="1"/>
  <c r="J572" i="1"/>
  <c r="L572" i="1" s="1"/>
  <c r="E20" i="1"/>
  <c r="E254" i="1"/>
  <c r="H20" i="1"/>
  <c r="F34" i="1"/>
  <c r="F300" i="1"/>
  <c r="J360" i="1"/>
  <c r="L357" i="1"/>
  <c r="F356" i="1"/>
  <c r="F370" i="1"/>
  <c r="F369" i="1" s="1"/>
  <c r="L398" i="1"/>
  <c r="E517" i="1"/>
  <c r="E10" i="1" s="1"/>
  <c r="G585" i="1"/>
  <c r="G582" i="1" s="1"/>
  <c r="G584" i="1" s="1"/>
  <c r="L44" i="1"/>
  <c r="L297" i="1"/>
  <c r="J316" i="1"/>
  <c r="L316" i="1" s="1"/>
  <c r="L309" i="1"/>
  <c r="K300" i="1"/>
  <c r="F285" i="1"/>
  <c r="J263" i="1"/>
  <c r="G285" i="1"/>
  <c r="G307" i="1"/>
  <c r="G300" i="1" s="1"/>
  <c r="J435" i="1"/>
  <c r="L435" i="1" s="1"/>
  <c r="J441" i="1"/>
  <c r="L441" i="1" s="1"/>
  <c r="J449" i="1"/>
  <c r="L449" i="1" s="1"/>
  <c r="J450" i="1"/>
  <c r="L450" i="1" s="1"/>
  <c r="G499" i="1"/>
  <c r="F517" i="1"/>
  <c r="F10" i="1" s="1"/>
  <c r="E12" i="1"/>
  <c r="E583" i="1"/>
  <c r="H13" i="1"/>
  <c r="E69" i="1"/>
  <c r="I69" i="1"/>
  <c r="E141" i="1"/>
  <c r="J247" i="1"/>
  <c r="L247" i="1" s="1"/>
  <c r="L246" i="1"/>
  <c r="L381" i="1"/>
  <c r="L24" i="1"/>
  <c r="G12" i="1"/>
  <c r="F20" i="1"/>
  <c r="H34" i="1"/>
  <c r="F220" i="1"/>
  <c r="F254" i="1"/>
  <c r="F340" i="1"/>
  <c r="F12" i="1"/>
  <c r="F583" i="1"/>
  <c r="F584" i="1" s="1"/>
  <c r="G517" i="1"/>
  <c r="G10" i="1" s="1"/>
  <c r="F559" i="1"/>
  <c r="F11" i="1" s="1"/>
  <c r="E34" i="1"/>
  <c r="F69" i="1"/>
  <c r="F141" i="1"/>
  <c r="J272" i="1"/>
  <c r="L272" i="1" s="1"/>
  <c r="L265" i="1"/>
  <c r="J288" i="1"/>
  <c r="L288" i="1" s="1"/>
  <c r="J301" i="1"/>
  <c r="L301" i="1" s="1"/>
  <c r="J334" i="1"/>
  <c r="L334" i="1" s="1"/>
  <c r="J390" i="1"/>
  <c r="L390" i="1" s="1"/>
  <c r="J401" i="1"/>
  <c r="L401" i="1" s="1"/>
  <c r="E425" i="1"/>
  <c r="G485" i="1"/>
  <c r="J485" i="1" s="1"/>
  <c r="L485" i="1" s="1"/>
  <c r="G489" i="1"/>
  <c r="J489" i="1" s="1"/>
  <c r="L489" i="1" s="1"/>
  <c r="E480" i="1"/>
  <c r="E468" i="1" s="1"/>
  <c r="J522" i="1"/>
  <c r="L522" i="1" s="1"/>
  <c r="G559" i="1"/>
  <c r="G11" i="1" s="1"/>
  <c r="E585" i="1"/>
  <c r="E7" i="1" s="1"/>
  <c r="J601" i="1"/>
  <c r="L21" i="1"/>
  <c r="L23" i="1"/>
  <c r="E220" i="1"/>
  <c r="J252" i="1"/>
  <c r="L251" i="1"/>
  <c r="J281" i="1"/>
  <c r="L281" i="1" s="1"/>
  <c r="L273" i="1"/>
  <c r="J286" i="1"/>
  <c r="L286" i="1" s="1"/>
  <c r="L287" i="1"/>
  <c r="J326" i="1"/>
  <c r="E356" i="1"/>
  <c r="E370" i="1"/>
  <c r="E369" i="1" s="1"/>
  <c r="F425" i="1"/>
  <c r="J479" i="1"/>
  <c r="J481" i="1"/>
  <c r="L481" i="1" s="1"/>
  <c r="J495" i="1"/>
  <c r="L495" i="1" s="1"/>
  <c r="J508" i="1"/>
  <c r="J530" i="1"/>
  <c r="J578" i="1"/>
  <c r="L578" i="1" s="1"/>
  <c r="K69" i="1"/>
  <c r="K34" i="1"/>
  <c r="J58" i="1"/>
  <c r="L58" i="1" s="1"/>
  <c r="J72" i="1"/>
  <c r="L72" i="1" s="1"/>
  <c r="I109" i="1"/>
  <c r="I5" i="1" s="1"/>
  <c r="J184" i="1"/>
  <c r="L184" i="1" s="1"/>
  <c r="J198" i="1"/>
  <c r="L198" i="1" s="1"/>
  <c r="L185" i="1"/>
  <c r="L179" i="1"/>
  <c r="J111" i="1"/>
  <c r="J231" i="1"/>
  <c r="L231" i="1" s="1"/>
  <c r="L221" i="1"/>
  <c r="J243" i="1"/>
  <c r="L243" i="1" s="1"/>
  <c r="L232" i="1"/>
  <c r="J199" i="1"/>
  <c r="L199" i="1" s="1"/>
  <c r="L200" i="1"/>
  <c r="J45" i="1"/>
  <c r="L45" i="1" s="1"/>
  <c r="L114" i="1"/>
  <c r="L73" i="1"/>
  <c r="L142" i="1"/>
  <c r="L71" i="1"/>
  <c r="J124" i="1"/>
  <c r="L124" i="1" s="1"/>
  <c r="J27" i="1"/>
  <c r="L27" i="1" s="1"/>
  <c r="J35" i="1"/>
  <c r="L35" i="1" s="1"/>
  <c r="J95" i="1"/>
  <c r="L95" i="1" s="1"/>
  <c r="J176" i="1"/>
  <c r="L176" i="1" s="1"/>
  <c r="L57" i="1"/>
  <c r="L115" i="1"/>
  <c r="K141" i="1"/>
  <c r="K5" i="1"/>
  <c r="L56" i="1"/>
  <c r="I34" i="1"/>
  <c r="K20" i="1"/>
  <c r="K18" i="1" s="1"/>
  <c r="G18" i="1"/>
  <c r="G4" i="1" s="1"/>
  <c r="E561" i="1"/>
  <c r="E559" i="1" s="1"/>
  <c r="E11" i="1" s="1"/>
  <c r="G484" i="1"/>
  <c r="J484" i="1" s="1"/>
  <c r="L484" i="1" s="1"/>
  <c r="G486" i="1"/>
  <c r="J486" i="1" s="1"/>
  <c r="L486" i="1" s="1"/>
  <c r="J585" i="1" l="1"/>
  <c r="J561" i="1"/>
  <c r="L561" i="1" s="1"/>
  <c r="L562" i="1"/>
  <c r="L111" i="1"/>
  <c r="J109" i="1"/>
  <c r="G7" i="1"/>
  <c r="E18" i="1"/>
  <c r="E4" i="1" s="1"/>
  <c r="H18" i="1"/>
  <c r="H4" i="1" s="1"/>
  <c r="H8" i="1" s="1"/>
  <c r="H14" i="1" s="1"/>
  <c r="L360" i="1"/>
  <c r="J356" i="1"/>
  <c r="L356" i="1" s="1"/>
  <c r="L252" i="1"/>
  <c r="J220" i="1"/>
  <c r="L220" i="1" s="1"/>
  <c r="J599" i="1"/>
  <c r="L601" i="1"/>
  <c r="J469" i="1"/>
  <c r="L469" i="1" s="1"/>
  <c r="L479" i="1"/>
  <c r="J499" i="1"/>
  <c r="L499" i="1" s="1"/>
  <c r="L508" i="1"/>
  <c r="J404" i="1"/>
  <c r="L404" i="1" s="1"/>
  <c r="L410" i="1"/>
  <c r="J517" i="1"/>
  <c r="L517" i="1" s="1"/>
  <c r="J490" i="1"/>
  <c r="E8" i="1"/>
  <c r="E139" i="1"/>
  <c r="E9" i="1" s="1"/>
  <c r="E13" i="1" s="1"/>
  <c r="F18" i="1"/>
  <c r="F4" i="1" s="1"/>
  <c r="F8" i="1" s="1"/>
  <c r="J340" i="1"/>
  <c r="L340" i="1" s="1"/>
  <c r="K139" i="1"/>
  <c r="K9" i="1" s="1"/>
  <c r="K13" i="1" s="1"/>
  <c r="J285" i="1"/>
  <c r="L285" i="1" s="1"/>
  <c r="J69" i="1"/>
  <c r="L69" i="1" s="1"/>
  <c r="J307" i="1"/>
  <c r="L307" i="1" s="1"/>
  <c r="L326" i="1"/>
  <c r="E582" i="1"/>
  <c r="E584" i="1" s="1"/>
  <c r="J254" i="1"/>
  <c r="L254" i="1" s="1"/>
  <c r="L263" i="1"/>
  <c r="I18" i="1"/>
  <c r="I4" i="1" s="1"/>
  <c r="I8" i="1" s="1"/>
  <c r="I14" i="1" s="1"/>
  <c r="F139" i="1"/>
  <c r="F9" i="1" s="1"/>
  <c r="F13" i="1" s="1"/>
  <c r="J370" i="1"/>
  <c r="J425" i="1"/>
  <c r="L425" i="1" s="1"/>
  <c r="J34" i="1"/>
  <c r="L34" i="1" s="1"/>
  <c r="J141" i="1"/>
  <c r="L141" i="1" s="1"/>
  <c r="J129" i="1"/>
  <c r="L131" i="1"/>
  <c r="J20" i="1"/>
  <c r="L20" i="1" s="1"/>
  <c r="K4" i="1"/>
  <c r="G8" i="1"/>
  <c r="G490" i="1"/>
  <c r="G480" i="1" s="1"/>
  <c r="G468" i="1" s="1"/>
  <c r="G139" i="1" s="1"/>
  <c r="G9" i="1" s="1"/>
  <c r="G13" i="1" s="1"/>
  <c r="J559" i="1" l="1"/>
  <c r="L585" i="1"/>
  <c r="J7" i="1"/>
  <c r="J582" i="1"/>
  <c r="L582" i="1" s="1"/>
  <c r="F14" i="1"/>
  <c r="J11" i="1"/>
  <c r="L11" i="1" s="1"/>
  <c r="L559" i="1"/>
  <c r="J12" i="1"/>
  <c r="L599" i="1"/>
  <c r="J583" i="1"/>
  <c r="J10" i="1"/>
  <c r="E14" i="1"/>
  <c r="J480" i="1"/>
  <c r="L490" i="1"/>
  <c r="J369" i="1"/>
  <c r="L369" i="1" s="1"/>
  <c r="L370" i="1"/>
  <c r="J300" i="1"/>
  <c r="L300" i="1" s="1"/>
  <c r="J18" i="1"/>
  <c r="J4" i="1" s="1"/>
  <c r="J5" i="1"/>
  <c r="L109" i="1"/>
  <c r="J6" i="1"/>
  <c r="L6" i="1" s="1"/>
  <c r="L129" i="1"/>
  <c r="K8" i="1"/>
  <c r="G14" i="1"/>
  <c r="K14" i="1" l="1"/>
  <c r="L583" i="1"/>
  <c r="J584" i="1"/>
  <c r="L584" i="1" s="1"/>
  <c r="L480" i="1"/>
  <c r="J468" i="1"/>
  <c r="J8" i="1"/>
  <c r="L8" i="1" s="1"/>
  <c r="L468" i="1" l="1"/>
  <c r="J139" i="1"/>
  <c r="J9" i="1" l="1"/>
  <c r="J13" i="1" s="1"/>
  <c r="L139" i="1"/>
  <c r="L598" i="1"/>
  <c r="J14" i="1" l="1"/>
  <c r="L14" i="1" s="1"/>
  <c r="L13" i="1"/>
</calcChain>
</file>

<file path=xl/sharedStrings.xml><?xml version="1.0" encoding="utf-8"?>
<sst xmlns="http://schemas.openxmlformats.org/spreadsheetml/2006/main" count="1068" uniqueCount="663">
  <si>
    <t>Rok 2019 v €</t>
  </si>
  <si>
    <t>1.úprava 11.03.2019</t>
  </si>
  <si>
    <t>2. úprava 17.05.2019</t>
  </si>
  <si>
    <t>3. úprava</t>
  </si>
  <si>
    <t>4. úprava</t>
  </si>
  <si>
    <t>Spolu</t>
  </si>
  <si>
    <t>BEŽNÉ PRÍJMY</t>
  </si>
  <si>
    <t>KAPITÁLOVÉ PRÍJMY</t>
  </si>
  <si>
    <t>PRÍJMY - ZŠ VINICA</t>
  </si>
  <si>
    <t>PRÍJMY FO</t>
  </si>
  <si>
    <t>PRÍJMY SPOLU</t>
  </si>
  <si>
    <t>BEŽNÉ VÝDAVKY</t>
  </si>
  <si>
    <t>KAPITÁLOVÉ VÝDAVKY</t>
  </si>
  <si>
    <t>VÝDAVKY -ZŠ VINICA</t>
  </si>
  <si>
    <t>VÝDAVKY FO</t>
  </si>
  <si>
    <t>VÝDAVKY SPOLU</t>
  </si>
  <si>
    <t>PRÍJMY A VÝDAVKY CELKOM</t>
  </si>
  <si>
    <t>A    BEŽNÉ PRÍJMY</t>
  </si>
  <si>
    <t>Kód</t>
  </si>
  <si>
    <t>Účty</t>
  </si>
  <si>
    <t xml:space="preserve">Položka </t>
  </si>
  <si>
    <t>Ukazovateľ</t>
  </si>
  <si>
    <t>DAŇOVÉ PRÍJMY</t>
  </si>
  <si>
    <t>632-0</t>
  </si>
  <si>
    <t xml:space="preserve">Dane z príjmov FO </t>
  </si>
  <si>
    <t xml:space="preserve">Výnos dane z príjmov p.úz.samosp.                                     </t>
  </si>
  <si>
    <r>
      <t>Daň z nehnuteľností :</t>
    </r>
    <r>
      <rPr>
        <b/>
        <sz val="12"/>
        <color indexed="8"/>
        <rFont val="Times New Roman"/>
        <family val="1"/>
        <charset val="238"/>
      </rPr>
      <t xml:space="preserve">                                                       </t>
    </r>
  </si>
  <si>
    <t>319-1</t>
  </si>
  <si>
    <t xml:space="preserve">Z pozemkov                                                                    </t>
  </si>
  <si>
    <t>319-2</t>
  </si>
  <si>
    <t xml:space="preserve">Zo stavieb                                                                            </t>
  </si>
  <si>
    <t>319-3</t>
  </si>
  <si>
    <t xml:space="preserve">Z bytov a nebyt.priestorov v b.dome                                                                          </t>
  </si>
  <si>
    <r>
      <t>Dane za špecifické služby:</t>
    </r>
    <r>
      <rPr>
        <b/>
        <sz val="12"/>
        <color indexed="8"/>
        <rFont val="Times New Roman"/>
        <family val="1"/>
        <charset val="238"/>
      </rPr>
      <t xml:space="preserve">                                         </t>
    </r>
  </si>
  <si>
    <t>319-4</t>
  </si>
  <si>
    <t xml:space="preserve">Za psa                                                                                   </t>
  </si>
  <si>
    <t xml:space="preserve">Za nevýherné hracie prístroje                     </t>
  </si>
  <si>
    <t xml:space="preserve">Za ubytovanie                                                                     </t>
  </si>
  <si>
    <t xml:space="preserve">Za užívanie verejného priestranstva                                    </t>
  </si>
  <si>
    <t>318-1 633</t>
  </si>
  <si>
    <t xml:space="preserve">Za komunál.odpady a drobné st.odpady                                </t>
  </si>
  <si>
    <t>NEDAŇOVÉ PRÍJMY</t>
  </si>
  <si>
    <t>648-0</t>
  </si>
  <si>
    <t>Príjmy z vlastníctva</t>
  </si>
  <si>
    <t>318-2</t>
  </si>
  <si>
    <t xml:space="preserve">Z prenajatých pozemkov                                                               </t>
  </si>
  <si>
    <t>318-3</t>
  </si>
  <si>
    <t xml:space="preserve">Zz prenaj.budov, priestorov a objektov                                   </t>
  </si>
  <si>
    <t>318-4</t>
  </si>
  <si>
    <t>212003-1</t>
  </si>
  <si>
    <t xml:space="preserve">Nájomné z obec. nájomných bytov                                   </t>
  </si>
  <si>
    <t xml:space="preserve">Z prenajatých strojov, prístrojov, zariadení                             </t>
  </si>
  <si>
    <t>602-0</t>
  </si>
  <si>
    <t>Administratívne poplatky</t>
  </si>
  <si>
    <t xml:space="preserve">Ostatné poplatky  - z vlastnej činnosti                                      </t>
  </si>
  <si>
    <t>11H</t>
  </si>
  <si>
    <t xml:space="preserve"> - z činnosti spol. obecného úradu            </t>
  </si>
  <si>
    <t>668-0</t>
  </si>
  <si>
    <t>Pokuty, penále a iné sankcie</t>
  </si>
  <si>
    <t xml:space="preserve">Za porušenie predpisov       </t>
  </si>
  <si>
    <t>Popl. a platby z náhod. predaja a služieb</t>
  </si>
  <si>
    <t xml:space="preserve">Za relácie v miestnom rozhlase                                      </t>
  </si>
  <si>
    <t>223001-1</t>
  </si>
  <si>
    <t xml:space="preserve">Za kopírovanie                                                                        </t>
  </si>
  <si>
    <t>223001-3</t>
  </si>
  <si>
    <t xml:space="preserve">Z činnosti kultúrneho domu, knižnici                                                 </t>
  </si>
  <si>
    <t>223001-4</t>
  </si>
  <si>
    <t xml:space="preserve">Z prenaja. bytov a nebyt.priest.vodné       </t>
  </si>
  <si>
    <t>223001-5</t>
  </si>
  <si>
    <t xml:space="preserve">Popl. za ulož. odp. vody zo žúmp  ČOV           </t>
  </si>
  <si>
    <t>223001-7</t>
  </si>
  <si>
    <t>223001-8</t>
  </si>
  <si>
    <t xml:space="preserve">Za materské školy a školské zariadenia                        </t>
  </si>
  <si>
    <t>642-0</t>
  </si>
  <si>
    <t>Za prebytočný hnuteľný majetok</t>
  </si>
  <si>
    <t xml:space="preserve">Úroky z tuzemských vkladov                   </t>
  </si>
  <si>
    <t>662-0</t>
  </si>
  <si>
    <t xml:space="preserve">Z účtov finančného hospodárenia                                           </t>
  </si>
  <si>
    <t>Ostatné príjmy</t>
  </si>
  <si>
    <t>Od obcí na základe vyúčtovania SOU</t>
  </si>
  <si>
    <t>z dobropisov SSE, SPP</t>
  </si>
  <si>
    <t>Z vratiek - zdravotné poisťovne</t>
  </si>
  <si>
    <t>Z dodania elektroodpadu</t>
  </si>
  <si>
    <t>292027-1</t>
  </si>
  <si>
    <t>Ostatné príjmy za porušenie predp.</t>
  </si>
  <si>
    <t>292027-2</t>
  </si>
  <si>
    <t>Príspevky od nájomníkov do F údržby</t>
  </si>
  <si>
    <t>292027-3</t>
  </si>
  <si>
    <t>Union poisťovňa dobropis</t>
  </si>
  <si>
    <t>359-5</t>
  </si>
  <si>
    <t>/5xx</t>
  </si>
  <si>
    <t>GRANTY A TRANSFERY</t>
  </si>
  <si>
    <t>693-0</t>
  </si>
  <si>
    <t xml:space="preserve">GRANTY </t>
  </si>
  <si>
    <t xml:space="preserve">Na spoločný úrad alebo združenie obcí                         </t>
  </si>
  <si>
    <t>TRANSERY v rámci VS</t>
  </si>
  <si>
    <t>357-5-0</t>
  </si>
  <si>
    <t xml:space="preserve">Na matričnú činnosť                                                     </t>
  </si>
  <si>
    <t>357-5-1</t>
  </si>
  <si>
    <t>312001-1</t>
  </si>
  <si>
    <t xml:space="preserve">Na hlásenie pobytu obč. a reg. obyv.                        </t>
  </si>
  <si>
    <t>357-5-2</t>
  </si>
  <si>
    <t>312001-2</t>
  </si>
  <si>
    <t xml:space="preserve">Na stavebné konanie                                                                   </t>
  </si>
  <si>
    <t>357-5-3</t>
  </si>
  <si>
    <t>312001-3</t>
  </si>
  <si>
    <t xml:space="preserve">Na cestnú doprava                                                                  </t>
  </si>
  <si>
    <t>357-5-4</t>
  </si>
  <si>
    <t>312001-4</t>
  </si>
  <si>
    <t xml:space="preserve">Na životné prostredie                                       </t>
  </si>
  <si>
    <t>357-5-5</t>
  </si>
  <si>
    <t>312001-5</t>
  </si>
  <si>
    <t xml:space="preserve">Základná škola-normatív na žiaka                                        </t>
  </si>
  <si>
    <t>357-5-6</t>
  </si>
  <si>
    <t>312001-6</t>
  </si>
  <si>
    <t xml:space="preserve">Základná škola-vzdelávacie poukazy                                     </t>
  </si>
  <si>
    <t>357-5-7</t>
  </si>
  <si>
    <t>312001-7</t>
  </si>
  <si>
    <t xml:space="preserve">Základná škola-doprava žiakov                                              </t>
  </si>
  <si>
    <t>357-5-8</t>
  </si>
  <si>
    <t>312001-8</t>
  </si>
  <si>
    <t xml:space="preserve">MŠ na výchovu a vzdelávanie                                                </t>
  </si>
  <si>
    <t>357-5-11</t>
  </si>
  <si>
    <t>312001-11</t>
  </si>
  <si>
    <t>ZŠ na výchovu a vzdel.žiak. zo SZP</t>
  </si>
  <si>
    <t>357-5-12</t>
  </si>
  <si>
    <t>312001-12</t>
  </si>
  <si>
    <t>Na lyžiarsky kurz</t>
  </si>
  <si>
    <t>357-5-13</t>
  </si>
  <si>
    <t>312001-13</t>
  </si>
  <si>
    <t>Dotácia na register adries</t>
  </si>
  <si>
    <t>357-5-14</t>
  </si>
  <si>
    <t>312001-14</t>
  </si>
  <si>
    <t>Škola v prírode</t>
  </si>
  <si>
    <t>357-5-25</t>
  </si>
  <si>
    <t>312001-25</t>
  </si>
  <si>
    <t>Opatrovateľské služby 15 % ŠR</t>
  </si>
  <si>
    <t>357-5-15</t>
  </si>
  <si>
    <t>312001-15</t>
  </si>
  <si>
    <t>Opatrovateľské služby 85 % EU</t>
  </si>
  <si>
    <t>357-5-17</t>
  </si>
  <si>
    <t>312001-17</t>
  </si>
  <si>
    <t>Na odmeny pre skladníka CO</t>
  </si>
  <si>
    <t>357-5-20</t>
  </si>
  <si>
    <t>312001-20</t>
  </si>
  <si>
    <t>Min.školstva - havarijný stav ZŠ Vinica</t>
  </si>
  <si>
    <t>357-5-18</t>
  </si>
  <si>
    <t>312001-18</t>
  </si>
  <si>
    <t>Príspevok na učebnice a na projekty</t>
  </si>
  <si>
    <t>357-5-24</t>
  </si>
  <si>
    <t>312001-24</t>
  </si>
  <si>
    <t>Voľby Prezdienta SR a Do  EU parlamentu</t>
  </si>
  <si>
    <t>357-5-34</t>
  </si>
  <si>
    <t>312001-34</t>
  </si>
  <si>
    <t>Asistent učiteľa</t>
  </si>
  <si>
    <t>357-5-35</t>
  </si>
  <si>
    <t>312001-35</t>
  </si>
  <si>
    <t>221-1</t>
  </si>
  <si>
    <t xml:space="preserve">Dotácie  z ÚPSVaR  VK                                  </t>
  </si>
  <si>
    <t>357-5-9</t>
  </si>
  <si>
    <t>312001-9</t>
  </si>
  <si>
    <t xml:space="preserve">Na stravovanie žiakov v HN                                                                  </t>
  </si>
  <si>
    <t>357-5-10</t>
  </si>
  <si>
    <t>312001-10</t>
  </si>
  <si>
    <t>Na školské potreby pre žiakov v HN</t>
  </si>
  <si>
    <t>357-5-23</t>
  </si>
  <si>
    <t>312001-23</t>
  </si>
  <si>
    <t>Chránená dielňa - 2 osoby</t>
  </si>
  <si>
    <t>1AC2</t>
  </si>
  <si>
    <t>357-5-31</t>
  </si>
  <si>
    <t>312001-31</t>
  </si>
  <si>
    <t>Praxou k zamestnaniu 1 osoba Greňová</t>
  </si>
  <si>
    <t>357-5-32</t>
  </si>
  <si>
    <t>312001-32</t>
  </si>
  <si>
    <t>Cesta na trh práce 1 osoba Fritz</t>
  </si>
  <si>
    <t>357-5-33</t>
  </si>
  <si>
    <t>312001-33</t>
  </si>
  <si>
    <t>Cesta na trh práce 4 osoby</t>
  </si>
  <si>
    <t>4.úprava</t>
  </si>
  <si>
    <t>Zahraničné granty</t>
  </si>
  <si>
    <t>11P3</t>
  </si>
  <si>
    <t>Bežné</t>
  </si>
  <si>
    <t>371-1</t>
  </si>
  <si>
    <t xml:space="preserve">Príjmy z predaja vlastníctva                </t>
  </si>
  <si>
    <t>641-0</t>
  </si>
  <si>
    <t xml:space="preserve">Z predaja pozemkov                                                                      </t>
  </si>
  <si>
    <t>Z predaja nehnut.majetku</t>
  </si>
  <si>
    <t xml:space="preserve">Tuz. kapitálové granty a transf.                           </t>
  </si>
  <si>
    <t>322001-1</t>
  </si>
  <si>
    <t>MŽP SR SIEA  na zníž.en.nároč.bud.ŠK</t>
  </si>
  <si>
    <t>322001-2</t>
  </si>
  <si>
    <t xml:space="preserve">Envirom.fond-adm. Budova č. 2 (dÚ) </t>
  </si>
  <si>
    <t>322001-3</t>
  </si>
  <si>
    <t>Úrad vlády - Multifunkčné ihrisko</t>
  </si>
  <si>
    <t>322001-4</t>
  </si>
  <si>
    <t>Leader program</t>
  </si>
  <si>
    <t>Zahraničné granty - kapitálové</t>
  </si>
  <si>
    <t>332001-1</t>
  </si>
  <si>
    <t>BGA</t>
  </si>
  <si>
    <t>332001-0</t>
  </si>
  <si>
    <t>332001-2</t>
  </si>
  <si>
    <t>PRÍJMY - ZŠ</t>
  </si>
  <si>
    <t>699-0</t>
  </si>
  <si>
    <r>
      <t xml:space="preserve">Vlastné príjmy školy </t>
    </r>
    <r>
      <rPr>
        <b/>
        <sz val="11"/>
        <color indexed="8"/>
        <rFont val="Times New Roman"/>
        <family val="1"/>
        <charset val="238"/>
      </rPr>
      <t>/bežné príjmy/</t>
    </r>
  </si>
  <si>
    <t>584-0-1</t>
  </si>
  <si>
    <t>351-5-1</t>
  </si>
  <si>
    <t xml:space="preserve">Základná škola  - prenájom nebyt.priest.    </t>
  </si>
  <si>
    <t>584-0-2</t>
  </si>
  <si>
    <t>351-5-2</t>
  </si>
  <si>
    <t>Školský klub detí - príspevok za pobyt</t>
  </si>
  <si>
    <t>584-0-3</t>
  </si>
  <si>
    <t>351-5-3</t>
  </si>
  <si>
    <t>Školská jedáleň  -  stravné od cudzích strav.</t>
  </si>
  <si>
    <t>584-0-7</t>
  </si>
  <si>
    <t>351-5-7</t>
  </si>
  <si>
    <t>Asistent učiteľa 5 % od OCÚ</t>
  </si>
  <si>
    <t>584-0-8</t>
  </si>
  <si>
    <t>351-5-8</t>
  </si>
  <si>
    <t>pracuj v školskej kuchyni- 5%</t>
  </si>
  <si>
    <t xml:space="preserve">  B     BEŽNÉ VÝDAVKY</t>
  </si>
  <si>
    <t>1.</t>
  </si>
  <si>
    <t>01.1.1.1.6</t>
  </si>
  <si>
    <t>Výdavky verejnej správy</t>
  </si>
  <si>
    <t>Základný plat a náhrady mzdy</t>
  </si>
  <si>
    <t>Odvod na zdravotné poistenie-VŠZP 10 %</t>
  </si>
  <si>
    <t>Odvod na zdrav,poistenie-ostatné zdrav.poisť. 10%</t>
  </si>
  <si>
    <t>Odvod na nemocenské poistenie - 1,4 %</t>
  </si>
  <si>
    <t>Odvod na dôchodkové zabezpečenie - 14 %   starobné</t>
  </si>
  <si>
    <t>Úrazové poistenie zamestnancov  - 0,8 %</t>
  </si>
  <si>
    <t>Na dôchodkové zabezpečenie - 3 %    invalidné</t>
  </si>
  <si>
    <t>Príspevok na poistenie v nezamestnanosti -1 %</t>
  </si>
  <si>
    <t>Príspevok do rezervného fondu,solidarity - 4,75 %</t>
  </si>
  <si>
    <t>Príspevok na doplnkové dôchodkové poistenie</t>
  </si>
  <si>
    <t xml:space="preserve">Mzdy a odvody                                                                </t>
  </si>
  <si>
    <t>Cestovné náhrady - tuzemské</t>
  </si>
  <si>
    <t>Cestovné náhrady - zahraničné</t>
  </si>
  <si>
    <t>Elektrická energia /budova OcÚ/</t>
  </si>
  <si>
    <t>632001-1</t>
  </si>
  <si>
    <t>Plyn budova OcÚ</t>
  </si>
  <si>
    <t>Vodné,stočné</t>
  </si>
  <si>
    <t>Telefónne poplatky, fax, internet</t>
  </si>
  <si>
    <t>632003-1</t>
  </si>
  <si>
    <t>Rozhlas a televízia /konces.poplatok/</t>
  </si>
  <si>
    <t>Poštovné; kolky</t>
  </si>
  <si>
    <t>Vybavenie kancelárií, reklamné predmety</t>
  </si>
  <si>
    <t>Bezpečnostný projekt ochrana osob.údajov</t>
  </si>
  <si>
    <t>Kancelárske potreby a materiál,tlačivá</t>
  </si>
  <si>
    <t>633006-1</t>
  </si>
  <si>
    <t>Čistiace potreby</t>
  </si>
  <si>
    <t>Zbierky zákonov,odborné publikácie, noviny</t>
  </si>
  <si>
    <t>Swan, softér dane</t>
  </si>
  <si>
    <t>Repr. Výd.+vence na pohreby /aj na OZ/</t>
  </si>
  <si>
    <r>
      <t>PHM do služobného vozidla  /Fabia</t>
    </r>
    <r>
      <rPr>
        <sz val="8"/>
        <color indexed="8"/>
        <rFont val="Times New Roman"/>
        <family val="1"/>
        <charset val="238"/>
      </rPr>
      <t>,Felícia/</t>
    </r>
  </si>
  <si>
    <t>Servis.údržba opravy služ.vozidla</t>
  </si>
  <si>
    <t>Povinné zm.pois. služob.vozidla</t>
  </si>
  <si>
    <t>Diaľničná nálepka,parkov.karta</t>
  </si>
  <si>
    <t>Cestovné náhr.,energie, materiál,dopravné</t>
  </si>
  <si>
    <t>635002-1</t>
  </si>
  <si>
    <t>Údržba výpočtovej techniky</t>
  </si>
  <si>
    <t>Údržba kancelárskych strojov  zariadení</t>
  </si>
  <si>
    <t>Údržba telekomun.techn. Miestny rozhlas</t>
  </si>
  <si>
    <t>Údržba softvéru/Cleerio.,Remek,web.str.</t>
  </si>
  <si>
    <t>Nájomné výp.techniky Konica</t>
  </si>
  <si>
    <t>Rutinná a štandardná údržba</t>
  </si>
  <si>
    <t>Školenia,semináre /účastnícke poplatky/</t>
  </si>
  <si>
    <t>Odvoz splaškov</t>
  </si>
  <si>
    <t>637004-1</t>
  </si>
  <si>
    <t>Revízie a kontroly zariadení budovy</t>
  </si>
  <si>
    <t>637004-2</t>
  </si>
  <si>
    <t>Služby Konica</t>
  </si>
  <si>
    <t xml:space="preserve">Audítorské a právne  služby  </t>
  </si>
  <si>
    <t>Poplatky v banke za vedenie účtov</t>
  </si>
  <si>
    <t>Prísevky zamestnávateľa na stravovanie</t>
  </si>
  <si>
    <t>Poistné obecné budovy,vrát.náj.byty</t>
  </si>
  <si>
    <t>Povinný prídel do sociálneho fondu</t>
  </si>
  <si>
    <t>Odmeny členom obecného zastupiteľstva</t>
  </si>
  <si>
    <t>Členské príspevky v združeniach / 3x/</t>
  </si>
  <si>
    <t>Služby</t>
  </si>
  <si>
    <t>01.7.0.</t>
  </si>
  <si>
    <t>Transakcie verejného dlhu</t>
  </si>
  <si>
    <t>12 bj</t>
  </si>
  <si>
    <t>Úrok z úveru -na výst. obecných nájom.byt.</t>
  </si>
  <si>
    <t>8 bj</t>
  </si>
  <si>
    <t>651003-1</t>
  </si>
  <si>
    <t>651003-2</t>
  </si>
  <si>
    <t>10 bj</t>
  </si>
  <si>
    <t>651003-4</t>
  </si>
  <si>
    <t>Verejný poriadok a bezpečnosť</t>
  </si>
  <si>
    <t>03.2.0.</t>
  </si>
  <si>
    <t>Požiarna ochrana</t>
  </si>
  <si>
    <t>Elektrická energia</t>
  </si>
  <si>
    <t>Plyn</t>
  </si>
  <si>
    <t>Vodné</t>
  </si>
  <si>
    <t>Pohonné hmoty /nafta,mot.olej/</t>
  </si>
  <si>
    <t>Servis,údržba a  opravy hasičského vozidla</t>
  </si>
  <si>
    <t>Zákonné zmluvné poistenie požiarneho vozidla</t>
  </si>
  <si>
    <t>Poplatok,prenájom časť cesty k HZ od SSC</t>
  </si>
  <si>
    <t>Školenie dobrov.hasičov</t>
  </si>
  <si>
    <t>Služby - pre dobrovoľných hasičov</t>
  </si>
  <si>
    <t>Reprezentačné</t>
  </si>
  <si>
    <t xml:space="preserve">Výstroj pre dobrov. hasičov </t>
  </si>
  <si>
    <t xml:space="preserve">Ekonomická  oblasť </t>
  </si>
  <si>
    <t>04.6.0.</t>
  </si>
  <si>
    <t>DOPRAVA</t>
  </si>
  <si>
    <t xml:space="preserve">Základný plat a náhrady mzdy </t>
  </si>
  <si>
    <t>Odvod na zdravotné poistenie-VŠZP.10%</t>
  </si>
  <si>
    <t>Úrazové poistenie zamestnancov – 0,8 %</t>
  </si>
  <si>
    <t>Odvod na dôchodkové zabezpečenie - 3 % invalidné</t>
  </si>
  <si>
    <t>Príspevok na poistenie v nezamest. -1 %</t>
  </si>
  <si>
    <t>Príspevok do rez.fondu,solidarity -  4,75 %</t>
  </si>
  <si>
    <t>Mzdy a odvody</t>
  </si>
  <si>
    <t>Cest.náhrady tuzemské</t>
  </si>
  <si>
    <t>Cestovné náhrady zahraničné</t>
  </si>
  <si>
    <t>Elektrická energia - dielňa</t>
  </si>
  <si>
    <t>Nákup a výsadba stromkov,kríkov,kvetov</t>
  </si>
  <si>
    <t>Náradie do dielne</t>
  </si>
  <si>
    <t>633006-2</t>
  </si>
  <si>
    <t>Nákup kameňa na údržbu MK</t>
  </si>
  <si>
    <t>633006-3</t>
  </si>
  <si>
    <t>Autosúčiastky na údržbu dopravnej techniky</t>
  </si>
  <si>
    <t xml:space="preserve">PHM -kosačky, traktor, RTO-Škoda, </t>
  </si>
  <si>
    <t>Povinné zmluvné poistenie nákl. vozidie</t>
  </si>
  <si>
    <t>Cestovné, energie, materiál</t>
  </si>
  <si>
    <t>Údržba prevádzkových strojov</t>
  </si>
  <si>
    <t>635004-1</t>
  </si>
  <si>
    <t>Údržba dopravnej techniky</t>
  </si>
  <si>
    <t xml:space="preserve">Asfaltovanie výtĺkov </t>
  </si>
  <si>
    <t>Údržba</t>
  </si>
  <si>
    <t>STK  dopravnej techniky</t>
  </si>
  <si>
    <t xml:space="preserve">KKV karta+služba za prevoz buniek </t>
  </si>
  <si>
    <t>Príspevky zamestnávateľa na stravovanie</t>
  </si>
  <si>
    <t>Povinný prídel do soc.fondu</t>
  </si>
  <si>
    <t>05.1.0.</t>
  </si>
  <si>
    <t>Nakladanie s odpadmi</t>
  </si>
  <si>
    <t>Odvod na zdrav. poist.-ost.zdrav.poist..10%</t>
  </si>
  <si>
    <t>Odvod na nemocenské poistenie</t>
  </si>
  <si>
    <t>Odvod na dôchodkové zabezpečenie - 14 % starobné</t>
  </si>
  <si>
    <t>Odvod na dôchodkové zabezpečenie-3%inval.</t>
  </si>
  <si>
    <t>Príspevok do rez.fondu solidarity -  4,75 %</t>
  </si>
  <si>
    <t>Elektrická energia – ČOV</t>
  </si>
  <si>
    <t>Vodné a stočné</t>
  </si>
  <si>
    <t>Telekomunikačné popl. na zabezpeč. zariadenie ČOV</t>
  </si>
  <si>
    <t>Materiál- na separovaný zber</t>
  </si>
  <si>
    <t>Nákup kontajnerov, materiál</t>
  </si>
  <si>
    <t>Nájomné za pozemok ČOV</t>
  </si>
  <si>
    <t>Komopstéry - EU projekt - vlastné zdroje</t>
  </si>
  <si>
    <t>Energie, materiál,nájomné</t>
  </si>
  <si>
    <t>Zber odpadov od obyvateľstva</t>
  </si>
  <si>
    <t>Riadenie tech. procesu  ČOV /Hornyák,ČOVKA</t>
  </si>
  <si>
    <t>Analýza prítokovej a odtokovj vody -ČOV</t>
  </si>
  <si>
    <t>637004-3</t>
  </si>
  <si>
    <t>Vývoz močoviny  z ČOV</t>
  </si>
  <si>
    <t>Poplatok za uloženie a likvid. odpadu</t>
  </si>
  <si>
    <t>637004-4</t>
  </si>
  <si>
    <t>Údržba technológie ČOV</t>
  </si>
  <si>
    <t>Bývanie a občianska vybavenosť</t>
  </si>
  <si>
    <t>06.2.0.</t>
  </si>
  <si>
    <t>Rozvoj obce</t>
  </si>
  <si>
    <t>Špec.služby./vyhotovenie projekt.,žiadosti/</t>
  </si>
  <si>
    <t>06.4.0.</t>
  </si>
  <si>
    <t>Verejné osvetlenie</t>
  </si>
  <si>
    <t>Materiál na údržbu ver.osvetlenia</t>
  </si>
  <si>
    <t>Údržba  verejného osvetlenia</t>
  </si>
  <si>
    <t>Montáž a demontáž vianoč.osvetlenia</t>
  </si>
  <si>
    <t>06.6.0.</t>
  </si>
  <si>
    <t>Bývanie – obecné nájomné byty</t>
  </si>
  <si>
    <t>Údržba bytov z FÚ</t>
  </si>
  <si>
    <t>Kultúra a náboženstvo</t>
  </si>
  <si>
    <t>08.1.0.</t>
  </si>
  <si>
    <r>
      <t>Športové služby</t>
    </r>
    <r>
      <rPr>
        <b/>
        <sz val="12"/>
        <color indexed="8"/>
        <rFont val="Times New Roman"/>
        <family val="1"/>
        <charset val="238"/>
      </rPr>
      <t/>
    </r>
  </si>
  <si>
    <t>Údržba budovy,materiál</t>
  </si>
  <si>
    <t>372-0</t>
  </si>
  <si>
    <t>Bežné transfery pre futbal.klub</t>
  </si>
  <si>
    <t>372-0-1</t>
  </si>
  <si>
    <t>642001-1</t>
  </si>
  <si>
    <t>Bežné transfery pre šachový klub</t>
  </si>
  <si>
    <t>08.2.0.</t>
  </si>
  <si>
    <r>
      <t>Kultúrne zariadenia</t>
    </r>
    <r>
      <rPr>
        <b/>
        <sz val="12"/>
        <color indexed="8"/>
        <rFont val="Times New Roman"/>
        <family val="1"/>
        <charset val="238"/>
      </rPr>
      <t xml:space="preserve"> - KD</t>
    </r>
    <r>
      <rPr>
        <b/>
        <u/>
        <sz val="12"/>
        <color indexed="8"/>
        <rFont val="Times New Roman"/>
        <family val="1"/>
        <charset val="238"/>
      </rPr>
      <t/>
    </r>
  </si>
  <si>
    <t>611000-1</t>
  </si>
  <si>
    <t>Základný plat a náhr. mzdy</t>
  </si>
  <si>
    <t>623000-1</t>
  </si>
  <si>
    <t xml:space="preserve">Odvod na zdravotné poistenie - 10% </t>
  </si>
  <si>
    <t>625001-1</t>
  </si>
  <si>
    <t>Odvod na nemocenské poistenie - 1,4%</t>
  </si>
  <si>
    <t>625002-1</t>
  </si>
  <si>
    <t>Odvod na dôchodkové zabezpečenie - 14  % starobné</t>
  </si>
  <si>
    <t>625003-1</t>
  </si>
  <si>
    <t>Úrazové poistenie zamestnancov - 0,8 %</t>
  </si>
  <si>
    <t>625004-1</t>
  </si>
  <si>
    <t>Odvod na dôchodkové poistenie - 3 %  invalidné</t>
  </si>
  <si>
    <t>625005-1</t>
  </si>
  <si>
    <t>625007-1</t>
  </si>
  <si>
    <t>Príspevok do rez.fondu solidarity - 4,75 %</t>
  </si>
  <si>
    <t>Palivo - plyn</t>
  </si>
  <si>
    <t>Telefónne poplatky</t>
  </si>
  <si>
    <t>Vybavenie kancelárie</t>
  </si>
  <si>
    <t>Kancelárske potreby a materiál,taniere</t>
  </si>
  <si>
    <t>Pracovná odev</t>
  </si>
  <si>
    <t>Materiálové náklady</t>
  </si>
  <si>
    <t>Oprava  spotrebičov  a kúrenia</t>
  </si>
  <si>
    <t>Kultúrna činnosť - Pivničný festivál</t>
  </si>
  <si>
    <t>Revízia spotrebičov  a zariadení budovy</t>
  </si>
  <si>
    <t>Príspevky na stravovanie</t>
  </si>
  <si>
    <t>372-0-2</t>
  </si>
  <si>
    <t>642001-2</t>
  </si>
  <si>
    <t>Bežné transfery pre ZO Csemadok Vinica</t>
  </si>
  <si>
    <t>Transfery</t>
  </si>
  <si>
    <t>Knižnica</t>
  </si>
  <si>
    <t>Odvod na zdravotné poistenie - 10%</t>
  </si>
  <si>
    <t>Odvod na dôch. Zab. - 14%  starobné</t>
  </si>
  <si>
    <t>Úrazové poistenie zamestnancov - 0,8%</t>
  </si>
  <si>
    <t>Odvod na dôch. Poist. - 3 %   invalidné</t>
  </si>
  <si>
    <t>Príspevok na poistenie v nezam. - 1%</t>
  </si>
  <si>
    <t>Príspevok do rez. fondu solidarity - 4,75%</t>
  </si>
  <si>
    <t>Kancelárske potreby</t>
  </si>
  <si>
    <t>Knihy, časopisy, noviny</t>
  </si>
  <si>
    <t>Materiál, služby</t>
  </si>
  <si>
    <t>08.4.0.</t>
  </si>
  <si>
    <t>Náboženské a spoločenské služby</t>
  </si>
  <si>
    <t>Elektrická energia  /dom smútku/</t>
  </si>
  <si>
    <t>Vodné /dom smútku, cintoríny /</t>
  </si>
  <si>
    <t>Energia, materiálové náklady</t>
  </si>
  <si>
    <t>Údržba domu smútku  a cintorínov</t>
  </si>
  <si>
    <t>635006-1</t>
  </si>
  <si>
    <t xml:space="preserve">Úpravy okolo cint.,úp.terénne,brána,plot </t>
  </si>
  <si>
    <t>08.6.0.</t>
  </si>
  <si>
    <t>Kultúra inde neklasifikovaná</t>
  </si>
  <si>
    <t>PZ Gazdovská Hora -fin.príspevok</t>
  </si>
  <si>
    <t>OZ Nekvinum-fin.príspevok</t>
  </si>
  <si>
    <t>Modelársky klub Vinica</t>
  </si>
  <si>
    <t>Vzdelanie</t>
  </si>
  <si>
    <t>09.1.1.1</t>
  </si>
  <si>
    <t>Predškolská výchova</t>
  </si>
  <si>
    <t>Odvod do ZP - VZP - 10%</t>
  </si>
  <si>
    <t>Odvod do ZP - ost. ZP - 10%</t>
  </si>
  <si>
    <t>Odvod na dôchodkové poistenie - 14% starobné</t>
  </si>
  <si>
    <t>Úrazové poistenie zam. - 0,8%</t>
  </si>
  <si>
    <t>Odvod na dôchodkové poistenie - 3% inv.</t>
  </si>
  <si>
    <t>Príspevok do rez. fondu solidarity- 4,75%</t>
  </si>
  <si>
    <t>Príspevok do DDP</t>
  </si>
  <si>
    <t>Telefónné poplatky</t>
  </si>
  <si>
    <t>Učebné pomôcky, odborná literatúra</t>
  </si>
  <si>
    <t>Energie, materiál</t>
  </si>
  <si>
    <t>Opravy a údržba v budove MŠ</t>
  </si>
  <si>
    <t>Príspevok na stravovanie</t>
  </si>
  <si>
    <t>637015-1</t>
  </si>
  <si>
    <t>Úrazové poistenie detí</t>
  </si>
  <si>
    <t>Povinný prídel do soc. fondu</t>
  </si>
  <si>
    <t>09.1.2.1</t>
  </si>
  <si>
    <t>Základné vzdelanie</t>
  </si>
  <si>
    <t>Údržba,oprava  budovy ZŠ</t>
  </si>
  <si>
    <t>Reprezentačné pre deti a mládež</t>
  </si>
  <si>
    <t>10.2.0.2.</t>
  </si>
  <si>
    <t xml:space="preserve">Sociálne služby pre občanov    </t>
  </si>
  <si>
    <t>Reprezentačné výdavky pre dôchodcov</t>
  </si>
  <si>
    <t>PHM do autobusu /zájazd pre dôchodcov/</t>
  </si>
  <si>
    <t>Finančný príspevok pre dôchodcov</t>
  </si>
  <si>
    <t>Jednoráz.dávky soc.pom. a prísp.pre novoroden.</t>
  </si>
  <si>
    <t>Materiál, dopravné , transfery jednotl.</t>
  </si>
  <si>
    <t xml:space="preserve">Odvod na dôchodkové zabezpečenie - 14%  </t>
  </si>
  <si>
    <t>Odvod na dôchodkové poistenie - 3 % inv</t>
  </si>
  <si>
    <t>Príspevok na poistenie v nezamest. - 1%</t>
  </si>
  <si>
    <t>Stravovanie</t>
  </si>
  <si>
    <t>Prídel do sociálneho fondu</t>
  </si>
  <si>
    <t>01.6.0.</t>
  </si>
  <si>
    <t>Spoločný obecný úrad - stav. úrad</t>
  </si>
  <si>
    <t>Základný plat a náhrada mzdy</t>
  </si>
  <si>
    <t>Odvod do ZP– ost.zdrav.poisťovňa .10%</t>
  </si>
  <si>
    <t>Odvod na dôchodkové poistenie - 14 %  starobné</t>
  </si>
  <si>
    <t>Úrazové poistenie zamestnancov- 0,8 %</t>
  </si>
  <si>
    <t xml:space="preserve">Príspevok na poistenie v nezamestnanosti – 1 % </t>
  </si>
  <si>
    <t>Príspevok do rez. fondu solidarity - 4,75 %</t>
  </si>
  <si>
    <t>Príspevok na DDP</t>
  </si>
  <si>
    <t>Poštovné</t>
  </si>
  <si>
    <t>Odborné publikácie</t>
  </si>
  <si>
    <t>Údržba kancelárskych strojov</t>
  </si>
  <si>
    <t>Prenájom výp.techniky Konica</t>
  </si>
  <si>
    <t>Školenie, semináre</t>
  </si>
  <si>
    <t>Popl. za vstup do Reg. nehnuteľnosti</t>
  </si>
  <si>
    <t>Údržba, služby</t>
  </si>
  <si>
    <t xml:space="preserve">VOĽBY </t>
  </si>
  <si>
    <t>Cestovné</t>
  </si>
  <si>
    <t>Energie</t>
  </si>
  <si>
    <t>Telekomunikačné služby,poštovné</t>
  </si>
  <si>
    <t>Všeobecný materiál</t>
  </si>
  <si>
    <t xml:space="preserve">Reprezentačné </t>
  </si>
  <si>
    <t>Palivo, PHL</t>
  </si>
  <si>
    <t>Štandardná údržba budovy</t>
  </si>
  <si>
    <t>Všeobecné služby</t>
  </si>
  <si>
    <t>Cestovné-iným než vlastným zamestnancom</t>
  </si>
  <si>
    <t>Odmeny členom a zapisovateľom</t>
  </si>
  <si>
    <t>Odmeny zamest.mimo prac.pomeru</t>
  </si>
  <si>
    <t>Odmeny za doručenie oznámenia</t>
  </si>
  <si>
    <t>Nezamestnanosť SPOLU</t>
  </si>
  <si>
    <t>10.5.0.</t>
  </si>
  <si>
    <t>Chránená dielňa 2 osoby</t>
  </si>
  <si>
    <t>Odvod na zdravotné poistenie - 10 %</t>
  </si>
  <si>
    <t>Odvod na dôchodkové zabezpečenie - 16  % starobné</t>
  </si>
  <si>
    <t>Príspevok na poistenie v nezamestnanosti - 1 %</t>
  </si>
  <si>
    <t>Cesta na trh práce 6 osôb</t>
  </si>
  <si>
    <t>CHD 2 O</t>
  </si>
  <si>
    <t>5 osôb</t>
  </si>
  <si>
    <t>637014-1</t>
  </si>
  <si>
    <t>637016-1</t>
  </si>
  <si>
    <t>Materiál</t>
  </si>
  <si>
    <t>Praxou k zamestnaniu</t>
  </si>
  <si>
    <t>611000-2</t>
  </si>
  <si>
    <t>623000-2</t>
  </si>
  <si>
    <t>625001-2</t>
  </si>
  <si>
    <t>625002-2</t>
  </si>
  <si>
    <t>625003-2</t>
  </si>
  <si>
    <t>625004-2</t>
  </si>
  <si>
    <t>625005-2</t>
  </si>
  <si>
    <t>625007-2</t>
  </si>
  <si>
    <t>637014-2</t>
  </si>
  <si>
    <t>637016-2</t>
  </si>
  <si>
    <t>kancelárske potreby</t>
  </si>
  <si>
    <t>Spolu stavovanie, SF,materiál</t>
  </si>
  <si>
    <t>04.1.2.</t>
  </si>
  <si>
    <t>Všeobecná pracovná oblasť</t>
  </si>
  <si>
    <t>Nákup pozemkov</t>
  </si>
  <si>
    <t xml:space="preserve">Prípravná a projektová dokumentácia </t>
  </si>
  <si>
    <t>Doprava</t>
  </si>
  <si>
    <t>Asfaltovanie autob.zast. ŠR</t>
  </si>
  <si>
    <t>Vybudovanie chodníkov ul. Nekyjská</t>
  </si>
  <si>
    <t>714001-1</t>
  </si>
  <si>
    <t>Osobný automobil - služobný (starosta)</t>
  </si>
  <si>
    <t>714001-2</t>
  </si>
  <si>
    <t>Osobný automobil - služobný (zamestnanci)</t>
  </si>
  <si>
    <t>Príslušenstvo k automobilu - vozík</t>
  </si>
  <si>
    <t>Zberný dvor</t>
  </si>
  <si>
    <t>Zberný dvor - vlastné zdroje</t>
  </si>
  <si>
    <t>Športové šlužby</t>
  </si>
  <si>
    <t>Multifunkčné ihrisko - Úrad vlády</t>
  </si>
  <si>
    <t>Multifunkčné ihrisko -  vlastné zdroje</t>
  </si>
  <si>
    <t>Rekonštrukcia budova ŠK</t>
  </si>
  <si>
    <t>717002-1</t>
  </si>
  <si>
    <t>Rekonštrukcia bud.ŠK-VZ-neoprávn.výd.</t>
  </si>
  <si>
    <t>Rekonštrukcia budova ŠK-vlasné zdroje</t>
  </si>
  <si>
    <t>Bývanie- obecné nájomné byty</t>
  </si>
  <si>
    <t>Stavebný dozor - nové nájomné byty ZS</t>
  </si>
  <si>
    <t>Nové náj.byty 10 BJ-dotácia ŠR+ŠFRB</t>
  </si>
  <si>
    <t>Nové náj.byty 10 BJ-dotácia vlastné zdr.</t>
  </si>
  <si>
    <t>Parkovisko - pri náj.byt. Bývalé ZS</t>
  </si>
  <si>
    <t>Materská škola</t>
  </si>
  <si>
    <t>Rekonštrukcia budova MŠ</t>
  </si>
  <si>
    <t>Leader program - vlastné zdroje</t>
  </si>
  <si>
    <t>01.1.1.</t>
  </si>
  <si>
    <t>Verejná správa</t>
  </si>
  <si>
    <t>Nákup časti budovy OcÚ/SLSP,VÚB/</t>
  </si>
  <si>
    <t>712002-1</t>
  </si>
  <si>
    <t>Rekonštr. admin. budovy (Dú)-neopr. Nákl</t>
  </si>
  <si>
    <t>712002-2</t>
  </si>
  <si>
    <t>rekonštr. Adm. Budovy (dú) envirom. Fond</t>
  </si>
  <si>
    <t>Bezpečnostný kamerový systém verej. priestr.</t>
  </si>
  <si>
    <t>VÝDAVKY - ZŠ</t>
  </si>
  <si>
    <t>Základná škola</t>
  </si>
  <si>
    <t xml:space="preserve">Normatívne výdavky </t>
  </si>
  <si>
    <t>Vzdelávacie poukazy</t>
  </si>
  <si>
    <t xml:space="preserve">Dopravné </t>
  </si>
  <si>
    <t>Pre žiakov zo SZP</t>
  </si>
  <si>
    <t>Nájomné</t>
  </si>
  <si>
    <t>Na učebnice</t>
  </si>
  <si>
    <t>na lyžiarsky kurz</t>
  </si>
  <si>
    <t>na škola v prírode</t>
  </si>
  <si>
    <t>Prevádzkové náklady</t>
  </si>
  <si>
    <t>ŠKD</t>
  </si>
  <si>
    <t>Mzdové náklady</t>
  </si>
  <si>
    <t>Ostatné náklady</t>
  </si>
  <si>
    <t>Školská jedáleň</t>
  </si>
  <si>
    <t>Hmotná núdza</t>
  </si>
  <si>
    <t>Na stravovanie žiaka v HN</t>
  </si>
  <si>
    <t>Na školské potreby pre žiaka v HN</t>
  </si>
  <si>
    <t>C     FINANĆNÉ OPERÁCIE</t>
  </si>
  <si>
    <t>PRÍJMY</t>
  </si>
  <si>
    <t>VÝDAVKY</t>
  </si>
  <si>
    <t xml:space="preserve"> PRÍJMOVÉ OPERÁCIE</t>
  </si>
  <si>
    <t>Bankový úver dlhodobý</t>
  </si>
  <si>
    <t>Úver na nákup časti budovy OCU+nákup pozemk.</t>
  </si>
  <si>
    <t>Ostatné úvery dlhodobé</t>
  </si>
  <si>
    <t>Úver od ŠFRB na nájomné byty"ZS"</t>
  </si>
  <si>
    <t xml:space="preserve">Prevod zostatkov minulého roku:                         </t>
  </si>
  <si>
    <t xml:space="preserve">Prevod zostatku z minul.roku - OCÚ                                             </t>
  </si>
  <si>
    <t>453000-2</t>
  </si>
  <si>
    <t>Prevod zostatku z minul.roku- OCÚ dotácie</t>
  </si>
  <si>
    <t>453000-1</t>
  </si>
  <si>
    <t xml:space="preserve">Prevod zostatku z minul.roku – ZŠ vlastné             </t>
  </si>
  <si>
    <t>Prevod zostatku z minul.roku- ZŠ dotácie</t>
  </si>
  <si>
    <t>Rezerervný fond OCÚ</t>
  </si>
  <si>
    <t>Zábezpeky - nájomné byty</t>
  </si>
  <si>
    <t>Príjem finančnej zábezpeky za náj.byty</t>
  </si>
  <si>
    <t>VÝDAVKOVÉ OPERÁCIE</t>
  </si>
  <si>
    <t>Transakcia verejného dlhu</t>
  </si>
  <si>
    <t>Splácanie úveru zo ŠFRB 8 bj.</t>
  </si>
  <si>
    <t>821007-1</t>
  </si>
  <si>
    <t>Splácanie úveru zo ŠFRB 12 bj.</t>
  </si>
  <si>
    <t>821007-2</t>
  </si>
  <si>
    <t>Splácanie úveru zo ŠFRB nové 8 bj.</t>
  </si>
  <si>
    <t>821007-3</t>
  </si>
  <si>
    <t>Splácanie úveru zo ŠFRB 10 BJ ul. J.Kráľa</t>
  </si>
  <si>
    <t>821007-4</t>
  </si>
  <si>
    <t>Splácanie úveru - pozemky + priestory bánk</t>
  </si>
  <si>
    <t xml:space="preserve">0 6 6 0 </t>
  </si>
  <si>
    <t>Vrátená finančná zábezpeka-nájomné byty</t>
  </si>
  <si>
    <t>Ing. Kristián Baksa</t>
  </si>
  <si>
    <t>starosta obce</t>
  </si>
  <si>
    <t>plnenie</t>
  </si>
  <si>
    <t>%</t>
  </si>
  <si>
    <t>telekomunikačná infraštruktúra</t>
  </si>
  <si>
    <t>odvody na zdravotné poistenie-dôvera</t>
  </si>
  <si>
    <t>223001-9</t>
  </si>
  <si>
    <t>poskytnutie reklamy-Jednota</t>
  </si>
  <si>
    <t>hasičská zbrojnica č. 2</t>
  </si>
  <si>
    <t>322001-5</t>
  </si>
  <si>
    <t>322001-6</t>
  </si>
  <si>
    <t>322001-7</t>
  </si>
  <si>
    <t>EACEA - oberačkový festival</t>
  </si>
  <si>
    <t>servis</t>
  </si>
  <si>
    <t>634002-1</t>
  </si>
  <si>
    <t>372-0-3</t>
  </si>
  <si>
    <t>642001-3</t>
  </si>
  <si>
    <t>podpora kult. Podujatí - koncerty</t>
  </si>
  <si>
    <t>Rekonštr. admin. budovy (Dú)-opr. Nákl</t>
  </si>
  <si>
    <t>717002-2</t>
  </si>
  <si>
    <t>717003-1</t>
  </si>
  <si>
    <t>asfaltovanie parkoviska pri KD</t>
  </si>
  <si>
    <t>regionálny rozvoj - javisko</t>
  </si>
  <si>
    <t>regionálny rozvoj - javisko-vl. Zdroje</t>
  </si>
  <si>
    <t>pohost. Služby-oberačkový fest.+vstupné</t>
  </si>
  <si>
    <t>regionálny rozvoj-javisko</t>
  </si>
  <si>
    <t>asfaltovanie parkoviska pri kult. Dome-VRV</t>
  </si>
  <si>
    <t>Údržba budovy OcÚ+verejné priestr.</t>
  </si>
  <si>
    <t>Úrok z úveru BKS</t>
  </si>
  <si>
    <t>Finan. prísp. na prevádzku denného stac.</t>
  </si>
  <si>
    <t>Cesta na trh práce 1 osoba - Antal Vlasta</t>
  </si>
  <si>
    <t>Opatrovateľské služby-poplatok od klienta</t>
  </si>
  <si>
    <t>ochranné prac. Pomôcky-opatrovateľky</t>
  </si>
  <si>
    <t>3AC1</t>
  </si>
  <si>
    <t>asistent učiteľa - projekt</t>
  </si>
  <si>
    <t>3AC2</t>
  </si>
  <si>
    <t>asistent učiteľa - štátny príspevok</t>
  </si>
  <si>
    <t>1.úprava 11.03.</t>
  </si>
  <si>
    <t>2. úprava 17.05.</t>
  </si>
  <si>
    <t>Vypracoval: Lívia Jámborová</t>
  </si>
  <si>
    <t>vo Vinici, dňa 29.11.2019</t>
  </si>
  <si>
    <t>3. úprava 4.11.</t>
  </si>
  <si>
    <t>4. úprava 16.12.</t>
  </si>
  <si>
    <t>elektrika</t>
  </si>
  <si>
    <t>plyn</t>
  </si>
  <si>
    <t>všeobecné služby (revízie)</t>
  </si>
  <si>
    <t>z náhrad z poistného plnenia</t>
  </si>
  <si>
    <t>1AA1</t>
  </si>
  <si>
    <t>1AA2</t>
  </si>
  <si>
    <t>131E</t>
  </si>
  <si>
    <t>jednotlivci</t>
  </si>
  <si>
    <t>špeciálne služby</t>
  </si>
  <si>
    <t>bežné transfery pe medelárov</t>
  </si>
  <si>
    <t>prac. Odev</t>
  </si>
  <si>
    <t>poistenie</t>
  </si>
  <si>
    <t>131H</t>
  </si>
  <si>
    <t>717003-26</t>
  </si>
  <si>
    <t>granty</t>
  </si>
  <si>
    <t xml:space="preserve">     P l n e n i e    r o z p o č t u     o b c e    a     Z Š   V I N I C A    n a    r o k    2 0 1 9   v  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</si>
</sst>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color rgb="FFFFFF00"/>
      <name val="Times New Roman"/>
      <family val="1"/>
      <charset val="238"/>
    </font>
    <font>
      <sz val="12"/>
      <color rgb="FFFFFF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7" fillId="2" borderId="1" xfId="0" applyNumberFormat="1" applyFont="1" applyFill="1" applyBorder="1" applyAlignment="1"/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4" fontId="7" fillId="3" borderId="1" xfId="0" applyNumberFormat="1" applyFont="1" applyFill="1" applyBorder="1" applyAlignment="1"/>
    <xf numFmtId="4" fontId="9" fillId="2" borderId="1" xfId="0" applyNumberFormat="1" applyFont="1" applyFill="1" applyBorder="1" applyAlignment="1"/>
    <xf numFmtId="4" fontId="9" fillId="2" borderId="1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4" fontId="9" fillId="2" borderId="2" xfId="0" applyNumberFormat="1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right"/>
    </xf>
    <xf numFmtId="0" fontId="8" fillId="6" borderId="0" xfId="0" applyFont="1" applyFill="1" applyBorder="1" applyAlignment="1">
      <alignment horizontal="left"/>
    </xf>
    <xf numFmtId="4" fontId="1" fillId="6" borderId="0" xfId="0" applyNumberFormat="1" applyFont="1" applyFill="1" applyBorder="1" applyAlignment="1">
      <alignment horizontal="right"/>
    </xf>
    <xf numFmtId="4" fontId="10" fillId="6" borderId="0" xfId="0" applyNumberFormat="1" applyFont="1" applyFill="1" applyBorder="1" applyAlignment="1">
      <alignment horizontal="right"/>
    </xf>
    <xf numFmtId="4" fontId="0" fillId="6" borderId="0" xfId="0" applyNumberFormat="1" applyFill="1" applyBorder="1"/>
    <xf numFmtId="4" fontId="9" fillId="6" borderId="0" xfId="0" applyNumberFormat="1" applyFont="1" applyFill="1" applyBorder="1" applyAlignment="1">
      <alignment horizontal="right"/>
    </xf>
    <xf numFmtId="0" fontId="8" fillId="7" borderId="3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" fontId="11" fillId="7" borderId="1" xfId="0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center" vertical="center"/>
    </xf>
    <xf numFmtId="4" fontId="12" fillId="8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/>
    <xf numFmtId="0" fontId="2" fillId="11" borderId="1" xfId="0" applyFont="1" applyFill="1" applyBorder="1"/>
    <xf numFmtId="0" fontId="1" fillId="11" borderId="1" xfId="0" applyFont="1" applyFill="1" applyBorder="1"/>
    <xf numFmtId="4" fontId="9" fillId="11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vertical="top" wrapText="1"/>
    </xf>
    <xf numFmtId="4" fontId="13" fillId="0" borderId="1" xfId="0" applyNumberFormat="1" applyFont="1" applyBorder="1"/>
    <xf numFmtId="4" fontId="11" fillId="10" borderId="6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right"/>
    </xf>
    <xf numFmtId="0" fontId="13" fillId="6" borderId="1" xfId="0" applyFont="1" applyFill="1" applyBorder="1"/>
    <xf numFmtId="0" fontId="13" fillId="6" borderId="1" xfId="0" applyFont="1" applyFill="1" applyBorder="1" applyAlignment="1">
      <alignment horizontal="left"/>
    </xf>
    <xf numFmtId="4" fontId="13" fillId="6" borderId="1" xfId="0" applyNumberFormat="1" applyFont="1" applyFill="1" applyBorder="1" applyAlignment="1">
      <alignment horizontal="right"/>
    </xf>
    <xf numFmtId="4" fontId="9" fillId="6" borderId="1" xfId="0" applyNumberFormat="1" applyFont="1" applyFill="1" applyBorder="1" applyAlignment="1">
      <alignment horizontal="right"/>
    </xf>
    <xf numFmtId="0" fontId="2" fillId="6" borderId="1" xfId="0" applyFont="1" applyFill="1" applyBorder="1"/>
    <xf numFmtId="0" fontId="13" fillId="0" borderId="0" xfId="0" applyFont="1"/>
    <xf numFmtId="4" fontId="13" fillId="6" borderId="1" xfId="0" applyNumberFormat="1" applyFont="1" applyFill="1" applyBorder="1"/>
    <xf numFmtId="0" fontId="0" fillId="0" borderId="1" xfId="0" applyBorder="1"/>
    <xf numFmtId="0" fontId="9" fillId="12" borderId="1" xfId="0" applyFont="1" applyFill="1" applyBorder="1"/>
    <xf numFmtId="4" fontId="9" fillId="10" borderId="1" xfId="0" applyNumberFormat="1" applyFont="1" applyFill="1" applyBorder="1" applyAlignment="1">
      <alignment horizontal="right"/>
    </xf>
    <xf numFmtId="0" fontId="15" fillId="11" borderId="1" xfId="0" applyFont="1" applyFill="1" applyBorder="1" applyAlignment="1">
      <alignment vertical="top" wrapText="1"/>
    </xf>
    <xf numFmtId="0" fontId="13" fillId="0" borderId="1" xfId="0" applyFont="1" applyFill="1" applyBorder="1"/>
    <xf numFmtId="4" fontId="13" fillId="0" borderId="1" xfId="0" applyNumberFormat="1" applyFont="1" applyBorder="1" applyAlignment="1"/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/>
    </xf>
    <xf numFmtId="0" fontId="14" fillId="0" borderId="1" xfId="0" applyFont="1" applyBorder="1" applyAlignment="1">
      <alignment vertical="top" wrapText="1"/>
    </xf>
    <xf numFmtId="0" fontId="2" fillId="13" borderId="1" xfId="0" applyFont="1" applyFill="1" applyBorder="1" applyAlignment="1"/>
    <xf numFmtId="4" fontId="9" fillId="13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right" vertical="top" wrapText="1"/>
    </xf>
    <xf numFmtId="0" fontId="2" fillId="13" borderId="1" xfId="0" applyFont="1" applyFill="1" applyBorder="1"/>
    <xf numFmtId="0" fontId="20" fillId="6" borderId="1" xfId="0" applyFont="1" applyFill="1" applyBorder="1"/>
    <xf numFmtId="0" fontId="14" fillId="6" borderId="1" xfId="0" applyFont="1" applyFill="1" applyBorder="1" applyAlignment="1">
      <alignment wrapText="1"/>
    </xf>
    <xf numFmtId="0" fontId="8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13" fillId="11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2" fillId="0" borderId="1" xfId="0" applyFont="1" applyBorder="1"/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wrapText="1"/>
    </xf>
    <xf numFmtId="0" fontId="21" fillId="0" borderId="1" xfId="0" applyFont="1" applyBorder="1" applyAlignment="1">
      <alignment wrapText="1"/>
    </xf>
    <xf numFmtId="0" fontId="13" fillId="12" borderId="1" xfId="0" applyFont="1" applyFill="1" applyBorder="1" applyAlignment="1">
      <alignment horizontal="left"/>
    </xf>
    <xf numFmtId="0" fontId="2" fillId="12" borderId="1" xfId="0" applyFont="1" applyFill="1" applyBorder="1"/>
    <xf numFmtId="0" fontId="1" fillId="12" borderId="1" xfId="0" applyFont="1" applyFill="1" applyBorder="1" applyAlignment="1">
      <alignment vertical="center"/>
    </xf>
    <xf numFmtId="0" fontId="15" fillId="12" borderId="1" xfId="0" applyFont="1" applyFill="1" applyBorder="1" applyAlignment="1">
      <alignment wrapText="1"/>
    </xf>
    <xf numFmtId="4" fontId="16" fillId="12" borderId="1" xfId="0" applyNumberFormat="1" applyFont="1" applyFill="1" applyBorder="1" applyAlignment="1">
      <alignment horizontal="right" wrapText="1"/>
    </xf>
    <xf numFmtId="0" fontId="21" fillId="0" borderId="1" xfId="0" applyFont="1" applyFill="1" applyBorder="1" applyAlignment="1">
      <alignment wrapText="1"/>
    </xf>
    <xf numFmtId="4" fontId="13" fillId="0" borderId="1" xfId="0" applyNumberFormat="1" applyFont="1" applyBorder="1" applyAlignment="1">
      <alignment horizontal="right"/>
    </xf>
    <xf numFmtId="0" fontId="8" fillId="7" borderId="8" xfId="0" applyFont="1" applyFill="1" applyBorder="1" applyAlignment="1">
      <alignment horizontal="left"/>
    </xf>
    <xf numFmtId="0" fontId="8" fillId="7" borderId="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4" fontId="11" fillId="7" borderId="9" xfId="0" applyNumberFormat="1" applyFont="1" applyFill="1" applyBorder="1" applyAlignment="1">
      <alignment horizontal="right"/>
    </xf>
    <xf numFmtId="0" fontId="15" fillId="11" borderId="1" xfId="0" applyFont="1" applyFill="1" applyBorder="1" applyAlignment="1">
      <alignment vertical="center"/>
    </xf>
    <xf numFmtId="4" fontId="11" fillId="11" borderId="1" xfId="0" applyNumberFormat="1" applyFont="1" applyFill="1" applyBorder="1" applyAlignment="1">
      <alignment horizontal="right"/>
    </xf>
    <xf numFmtId="0" fontId="17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4" fontId="14" fillId="0" borderId="1" xfId="0" applyNumberFormat="1" applyFont="1" applyBorder="1" applyAlignment="1">
      <alignment horizontal="right"/>
    </xf>
    <xf numFmtId="0" fontId="1" fillId="14" borderId="1" xfId="0" applyFont="1" applyFill="1" applyBorder="1" applyAlignment="1">
      <alignment horizontal="left"/>
    </xf>
    <xf numFmtId="0" fontId="2" fillId="14" borderId="1" xfId="0" applyFont="1" applyFill="1" applyBorder="1"/>
    <xf numFmtId="0" fontId="9" fillId="14" borderId="1" xfId="0" applyFont="1" applyFill="1" applyBorder="1"/>
    <xf numFmtId="0" fontId="1" fillId="14" borderId="1" xfId="0" applyFont="1" applyFill="1" applyBorder="1" applyAlignment="1">
      <alignment vertical="center"/>
    </xf>
    <xf numFmtId="4" fontId="11" fillId="14" borderId="1" xfId="0" applyNumberFormat="1" applyFont="1" applyFill="1" applyBorder="1" applyAlignment="1">
      <alignment horizontal="right" vertical="center"/>
    </xf>
    <xf numFmtId="0" fontId="12" fillId="0" borderId="1" xfId="0" applyFont="1" applyBorder="1"/>
    <xf numFmtId="0" fontId="2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vertical="center"/>
    </xf>
    <xf numFmtId="4" fontId="9" fillId="13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left"/>
    </xf>
    <xf numFmtId="0" fontId="2" fillId="0" borderId="6" xfId="0" applyFont="1" applyBorder="1"/>
    <xf numFmtId="0" fontId="23" fillId="0" borderId="10" xfId="0" applyFont="1" applyBorder="1" applyAlignment="1">
      <alignment vertical="center"/>
    </xf>
    <xf numFmtId="4" fontId="13" fillId="0" borderId="6" xfId="0" applyNumberFormat="1" applyFont="1" applyBorder="1" applyAlignment="1">
      <alignment horizontal="right"/>
    </xf>
    <xf numFmtId="0" fontId="9" fillId="13" borderId="1" xfId="0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2" fillId="0" borderId="2" xfId="0" applyFont="1" applyBorder="1"/>
    <xf numFmtId="0" fontId="13" fillId="0" borderId="11" xfId="0" applyFont="1" applyBorder="1" applyAlignment="1">
      <alignment horizontal="left"/>
    </xf>
    <xf numFmtId="0" fontId="13" fillId="0" borderId="11" xfId="0" applyFont="1" applyBorder="1" applyAlignment="1">
      <alignment vertical="center"/>
    </xf>
    <xf numFmtId="4" fontId="13" fillId="0" borderId="2" xfId="0" applyNumberFormat="1" applyFont="1" applyBorder="1" applyAlignment="1">
      <alignment horizontal="right"/>
    </xf>
    <xf numFmtId="0" fontId="13" fillId="13" borderId="1" xfId="0" applyFont="1" applyFill="1" applyBorder="1" applyAlignment="1">
      <alignment horizontal="left"/>
    </xf>
    <xf numFmtId="0" fontId="2" fillId="13" borderId="2" xfId="0" applyFont="1" applyFill="1" applyBorder="1"/>
    <xf numFmtId="0" fontId="2" fillId="13" borderId="11" xfId="0" applyFont="1" applyFill="1" applyBorder="1"/>
    <xf numFmtId="0" fontId="1" fillId="13" borderId="11" xfId="0" applyFont="1" applyFill="1" applyBorder="1" applyAlignment="1">
      <alignment vertical="center"/>
    </xf>
    <xf numFmtId="4" fontId="9" fillId="13" borderId="2" xfId="0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left"/>
    </xf>
    <xf numFmtId="4" fontId="14" fillId="0" borderId="2" xfId="0" applyNumberFormat="1" applyFont="1" applyBorder="1" applyAlignment="1">
      <alignment horizontal="right"/>
    </xf>
    <xf numFmtId="0" fontId="13" fillId="0" borderId="11" xfId="0" applyFont="1" applyBorder="1" applyAlignment="1"/>
    <xf numFmtId="0" fontId="1" fillId="13" borderId="1" xfId="0" applyFont="1" applyFill="1" applyBorder="1"/>
    <xf numFmtId="0" fontId="1" fillId="14" borderId="6" xfId="0" applyFont="1" applyFill="1" applyBorder="1" applyAlignment="1">
      <alignment horizontal="left"/>
    </xf>
    <xf numFmtId="0" fontId="2" fillId="14" borderId="6" xfId="0" applyFont="1" applyFill="1" applyBorder="1"/>
    <xf numFmtId="2" fontId="1" fillId="14" borderId="6" xfId="0" applyNumberFormat="1" applyFont="1" applyFill="1" applyBorder="1" applyAlignment="1">
      <alignment horizontal="center"/>
    </xf>
    <xf numFmtId="0" fontId="1" fillId="14" borderId="10" xfId="0" applyFont="1" applyFill="1" applyBorder="1" applyAlignment="1">
      <alignment vertical="center"/>
    </xf>
    <xf numFmtId="4" fontId="11" fillId="14" borderId="6" xfId="0" applyNumberFormat="1" applyFont="1" applyFill="1" applyBorder="1" applyAlignment="1">
      <alignment horizontal="right" vertical="center"/>
    </xf>
    <xf numFmtId="0" fontId="1" fillId="15" borderId="6" xfId="0" applyFont="1" applyFill="1" applyBorder="1" applyAlignment="1">
      <alignment horizontal="left"/>
    </xf>
    <xf numFmtId="0" fontId="2" fillId="15" borderId="1" xfId="0" applyFont="1" applyFill="1" applyBorder="1"/>
    <xf numFmtId="0" fontId="1" fillId="15" borderId="1" xfId="0" applyFont="1" applyFill="1" applyBorder="1" applyAlignment="1">
      <alignment vertical="center"/>
    </xf>
    <xf numFmtId="4" fontId="11" fillId="15" borderId="1" xfId="0" applyNumberFormat="1" applyFont="1" applyFill="1" applyBorder="1" applyAlignment="1">
      <alignment horizontal="right" vertical="center"/>
    </xf>
    <xf numFmtId="4" fontId="9" fillId="15" borderId="1" xfId="0" applyNumberFormat="1" applyFont="1" applyFill="1" applyBorder="1" applyAlignment="1">
      <alignment horizontal="right" vertical="center"/>
    </xf>
    <xf numFmtId="0" fontId="2" fillId="14" borderId="1" xfId="0" applyFont="1" applyFill="1" applyBorder="1" applyAlignment="1">
      <alignment horizontal="left"/>
    </xf>
    <xf numFmtId="14" fontId="1" fillId="14" borderId="1" xfId="0" applyNumberFormat="1" applyFont="1" applyFill="1" applyBorder="1" applyAlignment="1">
      <alignment horizontal="center"/>
    </xf>
    <xf numFmtId="0" fontId="1" fillId="14" borderId="3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15" borderId="1" xfId="0" applyFont="1" applyFill="1" applyBorder="1" applyAlignment="1">
      <alignment horizontal="left"/>
    </xf>
    <xf numFmtId="4" fontId="1" fillId="15" borderId="1" xfId="0" applyNumberFormat="1" applyFont="1" applyFill="1" applyBorder="1" applyAlignment="1">
      <alignment horizontal="right" vertical="center"/>
    </xf>
    <xf numFmtId="0" fontId="1" fillId="14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left"/>
    </xf>
    <xf numFmtId="0" fontId="1" fillId="13" borderId="3" xfId="0" applyFont="1" applyFill="1" applyBorder="1" applyAlignment="1">
      <alignment vertical="center"/>
    </xf>
    <xf numFmtId="0" fontId="25" fillId="13" borderId="1" xfId="0" applyFont="1" applyFill="1" applyBorder="1" applyAlignment="1">
      <alignment horizontal="left"/>
    </xf>
    <xf numFmtId="0" fontId="1" fillId="14" borderId="1" xfId="0" applyFont="1" applyFill="1" applyBorder="1"/>
    <xf numFmtId="0" fontId="26" fillId="14" borderId="3" xfId="0" applyFont="1" applyFill="1" applyBorder="1" applyAlignment="1">
      <alignment vertical="center"/>
    </xf>
    <xf numFmtId="4" fontId="27" fillId="14" borderId="1" xfId="0" applyNumberFormat="1" applyFont="1" applyFill="1" applyBorder="1" applyAlignment="1">
      <alignment horizontal="right" vertical="center"/>
    </xf>
    <xf numFmtId="0" fontId="28" fillId="0" borderId="3" xfId="0" applyFont="1" applyBorder="1" applyAlignment="1">
      <alignment vertical="center"/>
    </xf>
    <xf numFmtId="0" fontId="13" fillId="6" borderId="3" xfId="0" applyFont="1" applyFill="1" applyBorder="1"/>
    <xf numFmtId="0" fontId="28" fillId="0" borderId="3" xfId="0" applyFont="1" applyBorder="1" applyAlignment="1">
      <alignment horizontal="left" vertical="center"/>
    </xf>
    <xf numFmtId="0" fontId="26" fillId="15" borderId="1" xfId="0" applyFont="1" applyFill="1" applyBorder="1" applyAlignment="1">
      <alignment vertical="center"/>
    </xf>
    <xf numFmtId="4" fontId="26" fillId="15" borderId="1" xfId="0" applyNumberFormat="1" applyFont="1" applyFill="1" applyBorder="1" applyAlignment="1">
      <alignment horizontal="right" vertical="center"/>
    </xf>
    <xf numFmtId="0" fontId="13" fillId="14" borderId="1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3" fillId="6" borderId="6" xfId="0" applyFont="1" applyFill="1" applyBorder="1"/>
    <xf numFmtId="0" fontId="13" fillId="6" borderId="10" xfId="0" applyFont="1" applyFill="1" applyBorder="1" applyAlignment="1">
      <alignment horizontal="left"/>
    </xf>
    <xf numFmtId="0" fontId="13" fillId="6" borderId="10" xfId="0" applyFont="1" applyFill="1" applyBorder="1" applyAlignment="1">
      <alignment vertical="center"/>
    </xf>
    <xf numFmtId="4" fontId="13" fillId="6" borderId="10" xfId="0" applyNumberFormat="1" applyFont="1" applyFill="1" applyBorder="1" applyAlignment="1">
      <alignment horizontal="right" vertical="center"/>
    </xf>
    <xf numFmtId="0" fontId="2" fillId="15" borderId="6" xfId="0" applyFont="1" applyFill="1" applyBorder="1"/>
    <xf numFmtId="0" fontId="2" fillId="15" borderId="10" xfId="0" applyFont="1" applyFill="1" applyBorder="1"/>
    <xf numFmtId="0" fontId="1" fillId="15" borderId="10" xfId="0" applyFont="1" applyFill="1" applyBorder="1" applyAlignment="1">
      <alignment horizontal="left" vertical="center"/>
    </xf>
    <xf numFmtId="4" fontId="1" fillId="15" borderId="6" xfId="0" applyNumberFormat="1" applyFont="1" applyFill="1" applyBorder="1" applyAlignment="1">
      <alignment horizontal="right"/>
    </xf>
    <xf numFmtId="0" fontId="1" fillId="14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left" vertical="center"/>
    </xf>
    <xf numFmtId="4" fontId="11" fillId="1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2" fillId="13" borderId="3" xfId="0" applyFont="1" applyFill="1" applyBorder="1" applyAlignment="1">
      <alignment horizontal="left"/>
    </xf>
    <xf numFmtId="0" fontId="1" fillId="13" borderId="3" xfId="0" applyFont="1" applyFill="1" applyBorder="1" applyAlignment="1">
      <alignment horizontal="left" vertical="center"/>
    </xf>
    <xf numFmtId="0" fontId="13" fillId="13" borderId="3" xfId="0" applyFont="1" applyFill="1" applyBorder="1" applyAlignment="1">
      <alignment horizontal="left"/>
    </xf>
    <xf numFmtId="0" fontId="30" fillId="13" borderId="1" xfId="0" applyFont="1" applyFill="1" applyBorder="1" applyAlignment="1">
      <alignment horizontal="left"/>
    </xf>
    <xf numFmtId="0" fontId="31" fillId="13" borderId="1" xfId="0" applyFont="1" applyFill="1" applyBorder="1"/>
    <xf numFmtId="0" fontId="30" fillId="13" borderId="3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right"/>
    </xf>
    <xf numFmtId="0" fontId="1" fillId="14" borderId="3" xfId="0" applyFont="1" applyFill="1" applyBorder="1"/>
    <xf numFmtId="0" fontId="13" fillId="0" borderId="3" xfId="0" applyFont="1" applyBorder="1"/>
    <xf numFmtId="0" fontId="1" fillId="13" borderId="3" xfId="0" applyFont="1" applyFill="1" applyBorder="1"/>
    <xf numFmtId="0" fontId="15" fillId="14" borderId="3" xfId="0" applyFont="1" applyFill="1" applyBorder="1"/>
    <xf numFmtId="0" fontId="15" fillId="13" borderId="3" xfId="0" applyFont="1" applyFill="1" applyBorder="1"/>
    <xf numFmtId="0" fontId="2" fillId="6" borderId="1" xfId="0" applyFont="1" applyFill="1" applyBorder="1" applyAlignment="1">
      <alignment horizontal="left"/>
    </xf>
    <xf numFmtId="0" fontId="21" fillId="6" borderId="3" xfId="0" applyFont="1" applyFill="1" applyBorder="1"/>
    <xf numFmtId="0" fontId="1" fillId="15" borderId="10" xfId="0" applyFont="1" applyFill="1" applyBorder="1"/>
    <xf numFmtId="4" fontId="11" fillId="15" borderId="6" xfId="0" applyNumberFormat="1" applyFont="1" applyFill="1" applyBorder="1" applyAlignment="1">
      <alignment horizontal="right"/>
    </xf>
    <xf numFmtId="4" fontId="9" fillId="14" borderId="1" xfId="0" applyNumberFormat="1" applyFont="1" applyFill="1" applyBorder="1" applyAlignment="1">
      <alignment horizontal="right"/>
    </xf>
    <xf numFmtId="0" fontId="13" fillId="0" borderId="3" xfId="0" applyFont="1" applyFill="1" applyBorder="1"/>
    <xf numFmtId="4" fontId="13" fillId="0" borderId="1" xfId="0" applyNumberFormat="1" applyFont="1" applyFill="1" applyBorder="1" applyAlignment="1">
      <alignment horizontal="right"/>
    </xf>
    <xf numFmtId="0" fontId="1" fillId="6" borderId="3" xfId="0" applyFont="1" applyFill="1" applyBorder="1"/>
    <xf numFmtId="0" fontId="1" fillId="14" borderId="6" xfId="0" applyFont="1" applyFill="1" applyBorder="1" applyAlignment="1">
      <alignment horizontal="right"/>
    </xf>
    <xf numFmtId="0" fontId="1" fillId="14" borderId="10" xfId="0" applyFont="1" applyFill="1" applyBorder="1" applyAlignment="1">
      <alignment horizontal="left" vertical="center"/>
    </xf>
    <xf numFmtId="4" fontId="11" fillId="14" borderId="6" xfId="0" applyNumberFormat="1" applyFont="1" applyFill="1" applyBorder="1" applyAlignment="1">
      <alignment horizontal="right"/>
    </xf>
    <xf numFmtId="0" fontId="16" fillId="13" borderId="1" xfId="0" applyFont="1" applyFill="1" applyBorder="1"/>
    <xf numFmtId="0" fontId="14" fillId="6" borderId="1" xfId="0" applyFont="1" applyFill="1" applyBorder="1" applyAlignment="1">
      <alignment horizontal="left"/>
    </xf>
    <xf numFmtId="0" fontId="17" fillId="6" borderId="1" xfId="0" applyFont="1" applyFill="1" applyBorder="1"/>
    <xf numFmtId="4" fontId="14" fillId="6" borderId="1" xfId="0" applyNumberFormat="1" applyFont="1" applyFill="1" applyBorder="1" applyAlignment="1">
      <alignment horizontal="right"/>
    </xf>
    <xf numFmtId="0" fontId="14" fillId="11" borderId="1" xfId="0" applyFont="1" applyFill="1" applyBorder="1" applyAlignment="1">
      <alignment horizontal="left"/>
    </xf>
    <xf numFmtId="0" fontId="17" fillId="11" borderId="1" xfId="0" applyFont="1" applyFill="1" applyBorder="1"/>
    <xf numFmtId="0" fontId="17" fillId="13" borderId="1" xfId="0" applyFont="1" applyFill="1" applyBorder="1" applyAlignment="1">
      <alignment horizontal="left"/>
    </xf>
    <xf numFmtId="0" fontId="7" fillId="11" borderId="3" xfId="0" applyFont="1" applyFill="1" applyBorder="1"/>
    <xf numFmtId="4" fontId="14" fillId="11" borderId="1" xfId="0" applyNumberFormat="1" applyFont="1" applyFill="1" applyBorder="1" applyAlignment="1">
      <alignment horizontal="right"/>
    </xf>
    <xf numFmtId="0" fontId="14" fillId="6" borderId="3" xfId="0" applyFont="1" applyFill="1" applyBorder="1"/>
    <xf numFmtId="0" fontId="9" fillId="13" borderId="3" xfId="0" applyFont="1" applyFill="1" applyBorder="1"/>
    <xf numFmtId="14" fontId="1" fillId="14" borderId="1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13" fillId="13" borderId="6" xfId="0" applyFont="1" applyFill="1" applyBorder="1" applyAlignment="1">
      <alignment horizontal="left"/>
    </xf>
    <xf numFmtId="0" fontId="32" fillId="13" borderId="1" xfId="0" applyFont="1" applyFill="1" applyBorder="1" applyAlignment="1">
      <alignment horizontal="left"/>
    </xf>
    <xf numFmtId="0" fontId="0" fillId="13" borderId="1" xfId="0" applyFill="1" applyBorder="1"/>
    <xf numFmtId="0" fontId="15" fillId="13" borderId="1" xfId="0" applyFont="1" applyFill="1" applyBorder="1"/>
    <xf numFmtId="4" fontId="25" fillId="0" borderId="1" xfId="0" applyNumberFormat="1" applyFont="1" applyBorder="1"/>
    <xf numFmtId="0" fontId="32" fillId="6" borderId="1" xfId="0" applyFont="1" applyFill="1" applyBorder="1"/>
    <xf numFmtId="0" fontId="21" fillId="6" borderId="1" xfId="0" applyFont="1" applyFill="1" applyBorder="1"/>
    <xf numFmtId="0" fontId="1" fillId="16" borderId="1" xfId="0" applyFont="1" applyFill="1" applyBorder="1" applyAlignment="1">
      <alignment horizontal="left"/>
    </xf>
    <xf numFmtId="0" fontId="2" fillId="16" borderId="1" xfId="0" applyFont="1" applyFill="1" applyBorder="1"/>
    <xf numFmtId="0" fontId="1" fillId="16" borderId="1" xfId="0" applyFont="1" applyFill="1" applyBorder="1" applyAlignment="1">
      <alignment vertical="center"/>
    </xf>
    <xf numFmtId="4" fontId="11" fillId="16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/>
    <xf numFmtId="0" fontId="1" fillId="14" borderId="1" xfId="0" applyFont="1" applyFill="1" applyBorder="1" applyAlignment="1"/>
    <xf numFmtId="0" fontId="1" fillId="14" borderId="3" xfId="0" applyFont="1" applyFill="1" applyBorder="1" applyAlignment="1"/>
    <xf numFmtId="4" fontId="9" fillId="14" borderId="3" xfId="0" applyNumberFormat="1" applyFont="1" applyFill="1" applyBorder="1" applyAlignment="1"/>
    <xf numFmtId="4" fontId="13" fillId="0" borderId="3" xfId="0" applyNumberFormat="1" applyFont="1" applyBorder="1" applyAlignment="1">
      <alignment horizontal="right"/>
    </xf>
    <xf numFmtId="4" fontId="9" fillId="13" borderId="3" xfId="0" applyNumberFormat="1" applyFont="1" applyFill="1" applyBorder="1" applyAlignment="1">
      <alignment horizontal="right" vertical="center"/>
    </xf>
    <xf numFmtId="4" fontId="9" fillId="14" borderId="3" xfId="0" applyNumberFormat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horizontal="right" vertical="center"/>
    </xf>
    <xf numFmtId="0" fontId="20" fillId="6" borderId="1" xfId="0" applyFont="1" applyFill="1" applyBorder="1" applyAlignment="1">
      <alignment horizontal="left"/>
    </xf>
    <xf numFmtId="4" fontId="9" fillId="6" borderId="1" xfId="0" applyNumberFormat="1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left"/>
    </xf>
    <xf numFmtId="0" fontId="2" fillId="17" borderId="1" xfId="0" applyFont="1" applyFill="1" applyBorder="1"/>
    <xf numFmtId="0" fontId="0" fillId="17" borderId="1" xfId="0" applyFill="1" applyBorder="1"/>
    <xf numFmtId="14" fontId="1" fillId="17" borderId="1" xfId="0" applyNumberFormat="1" applyFont="1" applyFill="1" applyBorder="1" applyAlignment="1">
      <alignment horizontal="right"/>
    </xf>
    <xf numFmtId="0" fontId="1" fillId="17" borderId="1" xfId="0" applyFont="1" applyFill="1" applyBorder="1" applyAlignment="1">
      <alignment vertical="center"/>
    </xf>
    <xf numFmtId="4" fontId="9" fillId="17" borderId="1" xfId="0" applyNumberFormat="1" applyFont="1" applyFill="1" applyBorder="1" applyAlignment="1">
      <alignment horizontal="right"/>
    </xf>
    <xf numFmtId="0" fontId="0" fillId="6" borderId="1" xfId="0" applyFill="1" applyBorder="1"/>
    <xf numFmtId="0" fontId="13" fillId="6" borderId="1" xfId="0" applyNumberFormat="1" applyFont="1" applyFill="1" applyBorder="1" applyAlignment="1">
      <alignment horizontal="left"/>
    </xf>
    <xf numFmtId="0" fontId="13" fillId="0" borderId="1" xfId="0" applyFont="1" applyBorder="1" applyAlignment="1">
      <alignment horizontal="left" vertical="top"/>
    </xf>
    <xf numFmtId="4" fontId="13" fillId="0" borderId="1" xfId="0" applyNumberFormat="1" applyFont="1" applyBorder="1" applyAlignment="1">
      <alignment vertical="top"/>
    </xf>
    <xf numFmtId="0" fontId="2" fillId="17" borderId="1" xfId="0" applyFont="1" applyFill="1" applyBorder="1" applyAlignment="1">
      <alignment horizontal="left"/>
    </xf>
    <xf numFmtId="0" fontId="1" fillId="17" borderId="1" xfId="0" applyFont="1" applyFill="1" applyBorder="1"/>
    <xf numFmtId="4" fontId="13" fillId="0" borderId="1" xfId="0" applyNumberFormat="1" applyFont="1" applyFill="1" applyBorder="1" applyAlignment="1">
      <alignment horizontal="right" vertical="center"/>
    </xf>
    <xf numFmtId="0" fontId="1" fillId="17" borderId="3" xfId="0" applyFont="1" applyFill="1" applyBorder="1" applyAlignment="1">
      <alignment horizontal="right"/>
    </xf>
    <xf numFmtId="4" fontId="9" fillId="17" borderId="1" xfId="0" applyNumberFormat="1" applyFont="1" applyFill="1" applyBorder="1" applyAlignment="1">
      <alignment horizontal="right" vertical="center"/>
    </xf>
    <xf numFmtId="0" fontId="13" fillId="17" borderId="1" xfId="0" applyFont="1" applyFill="1" applyBorder="1" applyAlignment="1">
      <alignment horizontal="left"/>
    </xf>
    <xf numFmtId="4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/>
    </xf>
    <xf numFmtId="4" fontId="12" fillId="6" borderId="1" xfId="0" applyNumberFormat="1" applyFont="1" applyFill="1" applyBorder="1" applyAlignment="1">
      <alignment horizontal="right" vertical="center"/>
    </xf>
    <xf numFmtId="0" fontId="1" fillId="17" borderId="1" xfId="0" applyFont="1" applyFill="1" applyBorder="1" applyAlignment="1">
      <alignment horizontal="left"/>
    </xf>
    <xf numFmtId="4" fontId="9" fillId="7" borderId="1" xfId="0" applyNumberFormat="1" applyFont="1" applyFill="1" applyBorder="1" applyAlignment="1">
      <alignment horizontal="right"/>
    </xf>
    <xf numFmtId="0" fontId="1" fillId="11" borderId="1" xfId="0" applyFont="1" applyFill="1" applyBorder="1" applyAlignment="1">
      <alignment horizontal="left" vertical="center"/>
    </xf>
    <xf numFmtId="0" fontId="2" fillId="11" borderId="2" xfId="0" applyFont="1" applyFill="1" applyBorder="1"/>
    <xf numFmtId="4" fontId="9" fillId="11" borderId="2" xfId="0" applyNumberFormat="1" applyFont="1" applyFill="1" applyBorder="1" applyAlignment="1">
      <alignment horizontal="right"/>
    </xf>
    <xf numFmtId="0" fontId="13" fillId="0" borderId="2" xfId="0" applyFont="1" applyBorder="1"/>
    <xf numFmtId="0" fontId="8" fillId="7" borderId="12" xfId="0" applyFont="1" applyFill="1" applyBorder="1"/>
    <xf numFmtId="0" fontId="2" fillId="7" borderId="13" xfId="0" applyFont="1" applyFill="1" applyBorder="1"/>
    <xf numFmtId="0" fontId="13" fillId="7" borderId="13" xfId="0" applyFont="1" applyFill="1" applyBorder="1"/>
    <xf numFmtId="4" fontId="13" fillId="7" borderId="13" xfId="0" applyNumberFormat="1" applyFont="1" applyFill="1" applyBorder="1" applyAlignment="1">
      <alignment horizontal="right"/>
    </xf>
    <xf numFmtId="4" fontId="13" fillId="7" borderId="13" xfId="0" applyNumberFormat="1" applyFont="1" applyFill="1" applyBorder="1"/>
    <xf numFmtId="4" fontId="9" fillId="3" borderId="6" xfId="0" applyNumberFormat="1" applyFont="1" applyFill="1" applyBorder="1" applyAlignment="1"/>
    <xf numFmtId="4" fontId="9" fillId="3" borderId="2" xfId="0" applyNumberFormat="1" applyFont="1" applyFill="1" applyBorder="1" applyAlignment="1"/>
    <xf numFmtId="0" fontId="9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/>
    </xf>
    <xf numFmtId="4" fontId="9" fillId="11" borderId="1" xfId="0" applyNumberFormat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16" fillId="11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15" borderId="1" xfId="0" applyFont="1" applyFill="1" applyBorder="1" applyAlignment="1">
      <alignment horizontal="left" vertical="top"/>
    </xf>
    <xf numFmtId="0" fontId="13" fillId="15" borderId="1" xfId="0" applyFont="1" applyFill="1" applyBorder="1" applyAlignment="1">
      <alignment vertical="top"/>
    </xf>
    <xf numFmtId="0" fontId="16" fillId="15" borderId="1" xfId="0" applyFont="1" applyFill="1" applyBorder="1" applyAlignment="1">
      <alignment vertical="center" wrapText="1"/>
    </xf>
    <xf numFmtId="4" fontId="13" fillId="15" borderId="1" xfId="0" applyNumberFormat="1" applyFont="1" applyFill="1" applyBorder="1" applyAlignment="1">
      <alignment vertical="center"/>
    </xf>
    <xf numFmtId="4" fontId="9" fillId="15" borderId="1" xfId="0" applyNumberFormat="1" applyFont="1" applyFill="1" applyBorder="1" applyAlignment="1">
      <alignment vertical="center"/>
    </xf>
    <xf numFmtId="0" fontId="8" fillId="7" borderId="10" xfId="0" applyFont="1" applyFill="1" applyBorder="1" applyAlignment="1">
      <alignment horizontal="left"/>
    </xf>
    <xf numFmtId="0" fontId="8" fillId="7" borderId="14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  <xf numFmtId="4" fontId="13" fillId="0" borderId="1" xfId="0" applyNumberFormat="1" applyFont="1" applyFill="1" applyBorder="1"/>
    <xf numFmtId="2" fontId="13" fillId="0" borderId="1" xfId="0" applyNumberFormat="1" applyFont="1" applyFill="1" applyBorder="1"/>
    <xf numFmtId="4" fontId="13" fillId="0" borderId="0" xfId="0" applyNumberFormat="1" applyFont="1"/>
    <xf numFmtId="0" fontId="1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4" fontId="11" fillId="10" borderId="1" xfId="0" applyNumberFormat="1" applyFont="1" applyFill="1" applyBorder="1" applyAlignment="1">
      <alignment horizontal="right" vertical="center"/>
    </xf>
    <xf numFmtId="0" fontId="2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 wrapText="1"/>
    </xf>
    <xf numFmtId="4" fontId="9" fillId="11" borderId="1" xfId="0" applyNumberFormat="1" applyFont="1" applyFill="1" applyBorder="1" applyAlignment="1">
      <alignment vertical="center"/>
    </xf>
    <xf numFmtId="0" fontId="13" fillId="0" borderId="1" xfId="0" applyFont="1" applyBorder="1" applyAlignment="1"/>
    <xf numFmtId="0" fontId="13" fillId="0" borderId="1" xfId="0" applyFont="1" applyBorder="1" applyAlignment="1">
      <alignment wrapText="1"/>
    </xf>
    <xf numFmtId="0" fontId="9" fillId="0" borderId="1" xfId="0" applyFont="1" applyBorder="1" applyAlignment="1"/>
    <xf numFmtId="4" fontId="13" fillId="0" borderId="1" xfId="0" applyNumberFormat="1" applyFont="1" applyBorder="1" applyAlignment="1">
      <alignment horizontal="right" wrapText="1"/>
    </xf>
    <xf numFmtId="0" fontId="9" fillId="8" borderId="1" xfId="0" applyFont="1" applyFill="1" applyBorder="1" applyAlignment="1">
      <alignment horizontal="center"/>
    </xf>
    <xf numFmtId="4" fontId="12" fillId="8" borderId="1" xfId="0" applyNumberFormat="1" applyFont="1" applyFill="1" applyBorder="1" applyAlignment="1">
      <alignment horizontal="center"/>
    </xf>
    <xf numFmtId="0" fontId="1" fillId="12" borderId="6" xfId="0" applyFont="1" applyFill="1" applyBorder="1" applyAlignment="1"/>
    <xf numFmtId="0" fontId="1" fillId="10" borderId="6" xfId="0" applyFont="1" applyFill="1" applyBorder="1" applyAlignment="1"/>
    <xf numFmtId="0" fontId="2" fillId="11" borderId="1" xfId="0" applyFont="1" applyFill="1" applyBorder="1" applyAlignment="1"/>
    <xf numFmtId="0" fontId="1" fillId="11" borderId="1" xfId="0" applyFont="1" applyFill="1" applyBorder="1" applyAlignment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/>
    </xf>
    <xf numFmtId="0" fontId="9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right" vertical="center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4" fontId="13" fillId="6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5" fillId="11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0" fontId="13" fillId="13" borderId="1" xfId="0" applyFont="1" applyFill="1" applyBorder="1" applyAlignment="1">
      <alignment vertical="center"/>
    </xf>
    <xf numFmtId="0" fontId="2" fillId="13" borderId="1" xfId="0" applyFont="1" applyFill="1" applyBorder="1" applyAlignment="1">
      <alignment vertical="center"/>
    </xf>
    <xf numFmtId="0" fontId="16" fillId="13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2" fillId="12" borderId="1" xfId="0" applyFont="1" applyFill="1" applyBorder="1" applyAlignment="1"/>
    <xf numFmtId="0" fontId="17" fillId="12" borderId="1" xfId="0" applyFont="1" applyFill="1" applyBorder="1" applyAlignment="1"/>
    <xf numFmtId="0" fontId="18" fillId="12" borderId="1" xfId="0" applyFont="1" applyFill="1" applyBorder="1" applyAlignment="1"/>
    <xf numFmtId="0" fontId="18" fillId="12" borderId="1" xfId="0" applyFont="1" applyFill="1" applyBorder="1" applyAlignment="1">
      <alignment wrapText="1"/>
    </xf>
    <xf numFmtId="4" fontId="7" fillId="12" borderId="1" xfId="0" applyNumberFormat="1" applyFont="1" applyFill="1" applyBorder="1" applyAlignment="1">
      <alignment horizontal="right"/>
    </xf>
    <xf numFmtId="0" fontId="11" fillId="13" borderId="1" xfId="0" applyFont="1" applyFill="1" applyBorder="1" applyAlignment="1"/>
    <xf numFmtId="0" fontId="19" fillId="13" borderId="1" xfId="0" applyFont="1" applyFill="1" applyBorder="1" applyAlignment="1">
      <alignment wrapText="1"/>
    </xf>
    <xf numFmtId="0" fontId="20" fillId="6" borderId="1" xfId="0" applyFont="1" applyFill="1" applyBorder="1" applyAlignment="1"/>
    <xf numFmtId="4" fontId="13" fillId="6" borderId="1" xfId="0" applyNumberFormat="1" applyFont="1" applyFill="1" applyBorder="1" applyAlignment="1"/>
    <xf numFmtId="0" fontId="13" fillId="6" borderId="1" xfId="0" applyFont="1" applyFill="1" applyBorder="1" applyAlignment="1"/>
    <xf numFmtId="0" fontId="9" fillId="8" borderId="6" xfId="0" applyFont="1" applyFill="1" applyBorder="1" applyAlignment="1">
      <alignment horizontal="center"/>
    </xf>
    <xf numFmtId="0" fontId="15" fillId="11" borderId="1" xfId="0" applyFont="1" applyFill="1" applyBorder="1" applyAlignment="1">
      <alignment wrapText="1"/>
    </xf>
    <xf numFmtId="0" fontId="13" fillId="11" borderId="1" xfId="0" applyFont="1" applyFill="1" applyBorder="1" applyAlignment="1"/>
    <xf numFmtId="0" fontId="15" fillId="11" borderId="1" xfId="0" applyFont="1" applyFill="1" applyBorder="1" applyAlignment="1">
      <alignment horizontal="center" wrapText="1"/>
    </xf>
    <xf numFmtId="0" fontId="2" fillId="0" borderId="1" xfId="0" applyFont="1" applyBorder="1" applyAlignment="1"/>
    <xf numFmtId="4" fontId="11" fillId="10" borderId="7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2" fillId="0" borderId="1" xfId="0" applyFont="1" applyFill="1" applyBorder="1"/>
    <xf numFmtId="4" fontId="11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/>
    </xf>
    <xf numFmtId="0" fontId="23" fillId="0" borderId="1" xfId="0" applyFont="1" applyBorder="1" applyAlignment="1">
      <alignment vertical="center"/>
    </xf>
    <xf numFmtId="4" fontId="14" fillId="0" borderId="1" xfId="0" applyNumberFormat="1" applyFont="1" applyBorder="1"/>
    <xf numFmtId="0" fontId="13" fillId="0" borderId="2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3" fillId="0" borderId="11" xfId="0" applyFont="1" applyBorder="1" applyAlignment="1">
      <alignment vertical="center"/>
    </xf>
    <xf numFmtId="4" fontId="13" fillId="0" borderId="0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left"/>
    </xf>
    <xf numFmtId="0" fontId="13" fillId="0" borderId="10" xfId="0" applyFont="1" applyBorder="1" applyAlignment="1">
      <alignment vertical="center"/>
    </xf>
    <xf numFmtId="4" fontId="13" fillId="0" borderId="10" xfId="0" applyNumberFormat="1" applyFont="1" applyBorder="1" applyAlignment="1">
      <alignment horizontal="right"/>
    </xf>
    <xf numFmtId="4" fontId="13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4" fontId="9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/>
    <xf numFmtId="0" fontId="2" fillId="3" borderId="10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0" fillId="0" borderId="0" xfId="0" applyAlignment="1"/>
    <xf numFmtId="0" fontId="8" fillId="2" borderId="2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1"/>
  <sheetViews>
    <sheetView tabSelected="1" zoomScale="110" zoomScaleNormal="110" workbookViewId="0">
      <selection sqref="A1:J2"/>
    </sheetView>
  </sheetViews>
  <sheetFormatPr defaultRowHeight="15" x14ac:dyDescent="0.25"/>
  <cols>
    <col min="1" max="1" width="6.140625" customWidth="1"/>
    <col min="2" max="2" width="8.140625" customWidth="1"/>
    <col min="3" max="3" width="8.7109375" customWidth="1"/>
    <col min="4" max="4" width="32.140625" customWidth="1"/>
    <col min="5" max="5" width="11.5703125" customWidth="1"/>
    <col min="6" max="6" width="11.7109375" customWidth="1"/>
    <col min="7" max="7" width="11.85546875" customWidth="1"/>
    <col min="8" max="8" width="10.140625" customWidth="1"/>
    <col min="9" max="9" width="11.7109375" customWidth="1"/>
    <col min="10" max="10" width="12" customWidth="1"/>
    <col min="11" max="11" width="12.140625" customWidth="1"/>
    <col min="12" max="12" width="6.85546875" customWidth="1"/>
  </cols>
  <sheetData>
    <row r="1" spans="1:12" x14ac:dyDescent="0.25">
      <c r="A1" s="367" t="s">
        <v>662</v>
      </c>
      <c r="B1" s="367"/>
      <c r="C1" s="367"/>
      <c r="D1" s="367"/>
      <c r="E1" s="367"/>
      <c r="F1" s="367"/>
      <c r="G1" s="367"/>
      <c r="H1" s="367"/>
      <c r="I1" s="367"/>
      <c r="J1" s="367"/>
      <c r="K1" s="374" t="s">
        <v>606</v>
      </c>
      <c r="L1" s="374" t="s">
        <v>607</v>
      </c>
    </row>
    <row r="2" spans="1:12" x14ac:dyDescent="0.2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74"/>
      <c r="L2" s="374"/>
    </row>
    <row r="3" spans="1:12" ht="15.75" x14ac:dyDescent="0.25">
      <c r="A3" s="1"/>
      <c r="B3" s="1"/>
      <c r="C3" s="1"/>
      <c r="D3" s="1"/>
      <c r="E3" s="2" t="s">
        <v>0</v>
      </c>
      <c r="F3" s="2" t="s">
        <v>641</v>
      </c>
      <c r="G3" s="3" t="s">
        <v>642</v>
      </c>
      <c r="H3" s="3" t="s">
        <v>645</v>
      </c>
      <c r="I3" s="3" t="s">
        <v>646</v>
      </c>
      <c r="J3" s="4" t="s">
        <v>5</v>
      </c>
      <c r="K3" s="374"/>
      <c r="L3" s="374"/>
    </row>
    <row r="4" spans="1:12" ht="18.75" x14ac:dyDescent="0.3">
      <c r="A4" s="368" t="s">
        <v>6</v>
      </c>
      <c r="B4" s="368"/>
      <c r="C4" s="368"/>
      <c r="D4" s="368"/>
      <c r="E4" s="5">
        <f>E18</f>
        <v>1040606</v>
      </c>
      <c r="F4" s="5">
        <f t="shared" ref="F4:K4" si="0">F18</f>
        <v>65704</v>
      </c>
      <c r="G4" s="5">
        <f t="shared" si="0"/>
        <v>3230</v>
      </c>
      <c r="H4" s="5">
        <f t="shared" si="0"/>
        <v>0</v>
      </c>
      <c r="I4" s="5">
        <f t="shared" si="0"/>
        <v>94625</v>
      </c>
      <c r="J4" s="5">
        <f t="shared" si="0"/>
        <v>1204165</v>
      </c>
      <c r="K4" s="5">
        <f t="shared" si="0"/>
        <v>1180134.81</v>
      </c>
      <c r="L4" s="335">
        <f t="shared" ref="L4:L18" si="1">K4/J4*100</f>
        <v>98.004410525135683</v>
      </c>
    </row>
    <row r="5" spans="1:12" ht="18.75" x14ac:dyDescent="0.3">
      <c r="A5" s="368" t="s">
        <v>7</v>
      </c>
      <c r="B5" s="369"/>
      <c r="C5" s="369"/>
      <c r="D5" s="368"/>
      <c r="E5" s="5">
        <f>E109</f>
        <v>277274</v>
      </c>
      <c r="F5" s="5">
        <f t="shared" ref="F5:K5" si="2">F109</f>
        <v>0</v>
      </c>
      <c r="G5" s="5">
        <f t="shared" si="2"/>
        <v>0</v>
      </c>
      <c r="H5" s="5">
        <f t="shared" si="2"/>
        <v>120000</v>
      </c>
      <c r="I5" s="5">
        <f t="shared" si="2"/>
        <v>5367</v>
      </c>
      <c r="J5" s="5">
        <f t="shared" si="2"/>
        <v>427641</v>
      </c>
      <c r="K5" s="5">
        <f t="shared" si="2"/>
        <v>300721.90000000002</v>
      </c>
      <c r="L5" s="335">
        <f t="shared" si="1"/>
        <v>70.321110464151019</v>
      </c>
    </row>
    <row r="6" spans="1:12" ht="18.75" x14ac:dyDescent="0.3">
      <c r="A6" s="369" t="s">
        <v>8</v>
      </c>
      <c r="B6" s="369"/>
      <c r="C6" s="369"/>
      <c r="D6" s="369"/>
      <c r="E6" s="5">
        <f>E129</f>
        <v>16746</v>
      </c>
      <c r="F6" s="5">
        <f t="shared" ref="F6:K6" si="3">F129</f>
        <v>522</v>
      </c>
      <c r="G6" s="5">
        <f t="shared" si="3"/>
        <v>0</v>
      </c>
      <c r="H6" s="5">
        <f t="shared" si="3"/>
        <v>0</v>
      </c>
      <c r="I6" s="5">
        <f t="shared" si="3"/>
        <v>4754</v>
      </c>
      <c r="J6" s="5">
        <f t="shared" si="3"/>
        <v>22022</v>
      </c>
      <c r="K6" s="5">
        <f t="shared" si="3"/>
        <v>56085.599999999999</v>
      </c>
      <c r="L6" s="335">
        <f t="shared" si="1"/>
        <v>254.67986558895649</v>
      </c>
    </row>
    <row r="7" spans="1:12" ht="18.75" x14ac:dyDescent="0.3">
      <c r="A7" s="6" t="s">
        <v>9</v>
      </c>
      <c r="B7" s="7"/>
      <c r="C7" s="7"/>
      <c r="D7" s="8"/>
      <c r="E7" s="5">
        <f>E585</f>
        <v>37880</v>
      </c>
      <c r="F7" s="5">
        <f t="shared" ref="F7:K7" si="4">F585</f>
        <v>147121</v>
      </c>
      <c r="G7" s="5">
        <f t="shared" si="4"/>
        <v>100000</v>
      </c>
      <c r="H7" s="5">
        <f t="shared" si="4"/>
        <v>0</v>
      </c>
      <c r="I7" s="5">
        <f t="shared" si="4"/>
        <v>836</v>
      </c>
      <c r="J7" s="5">
        <f t="shared" si="4"/>
        <v>285837</v>
      </c>
      <c r="K7" s="5">
        <f t="shared" si="4"/>
        <v>237635.16999999998</v>
      </c>
      <c r="L7" s="335">
        <f t="shared" si="1"/>
        <v>83.136602329299564</v>
      </c>
    </row>
    <row r="8" spans="1:12" ht="18.75" x14ac:dyDescent="0.3">
      <c r="A8" s="370" t="s">
        <v>10</v>
      </c>
      <c r="B8" s="370"/>
      <c r="C8" s="370"/>
      <c r="D8" s="370"/>
      <c r="E8" s="9">
        <f>SUM(E4:E7)</f>
        <v>1372506</v>
      </c>
      <c r="F8" s="9">
        <f t="shared" ref="F8:K8" si="5">SUM(F4:F7)</f>
        <v>213347</v>
      </c>
      <c r="G8" s="9">
        <f t="shared" si="5"/>
        <v>103230</v>
      </c>
      <c r="H8" s="9">
        <f t="shared" si="5"/>
        <v>120000</v>
      </c>
      <c r="I8" s="9">
        <f t="shared" si="5"/>
        <v>105582</v>
      </c>
      <c r="J8" s="9">
        <f t="shared" si="5"/>
        <v>1939665</v>
      </c>
      <c r="K8" s="9">
        <f t="shared" si="5"/>
        <v>1774577.48</v>
      </c>
      <c r="L8" s="335">
        <f t="shared" si="1"/>
        <v>91.48886431419858</v>
      </c>
    </row>
    <row r="9" spans="1:12" ht="18.75" x14ac:dyDescent="0.3">
      <c r="A9" s="371" t="s">
        <v>11</v>
      </c>
      <c r="B9" s="372"/>
      <c r="C9" s="372"/>
      <c r="D9" s="373"/>
      <c r="E9" s="10">
        <f>E139</f>
        <v>557443</v>
      </c>
      <c r="F9" s="10">
        <f t="shared" ref="F9:K9" si="6">F139</f>
        <v>45390</v>
      </c>
      <c r="G9" s="10">
        <f t="shared" si="6"/>
        <v>17392.489999999998</v>
      </c>
      <c r="H9" s="10">
        <f t="shared" si="6"/>
        <v>0</v>
      </c>
      <c r="I9" s="10">
        <f t="shared" si="6"/>
        <v>65679</v>
      </c>
      <c r="J9" s="10">
        <f t="shared" si="6"/>
        <v>685904.49</v>
      </c>
      <c r="K9" s="10">
        <f t="shared" si="6"/>
        <v>636944.89</v>
      </c>
      <c r="L9" s="335">
        <f t="shared" si="1"/>
        <v>92.862038270080433</v>
      </c>
    </row>
    <row r="10" spans="1:12" ht="18.75" x14ac:dyDescent="0.3">
      <c r="A10" s="371" t="s">
        <v>12</v>
      </c>
      <c r="B10" s="372"/>
      <c r="C10" s="372"/>
      <c r="D10" s="373"/>
      <c r="E10" s="10">
        <f>E517</f>
        <v>374202</v>
      </c>
      <c r="F10" s="10">
        <f t="shared" ref="F10:K10" si="7">F517</f>
        <v>116867</v>
      </c>
      <c r="G10" s="10">
        <f t="shared" si="7"/>
        <v>65500</v>
      </c>
      <c r="H10" s="10">
        <f t="shared" si="7"/>
        <v>138294</v>
      </c>
      <c r="I10" s="10">
        <f t="shared" si="7"/>
        <v>-110499</v>
      </c>
      <c r="J10" s="10">
        <f t="shared" si="7"/>
        <v>584364</v>
      </c>
      <c r="K10" s="10">
        <f t="shared" si="7"/>
        <v>423894.27999999991</v>
      </c>
      <c r="L10" s="335">
        <f t="shared" si="1"/>
        <v>72.539424057607917</v>
      </c>
    </row>
    <row r="11" spans="1:12" ht="18.75" x14ac:dyDescent="0.3">
      <c r="A11" s="375" t="s">
        <v>13</v>
      </c>
      <c r="B11" s="375"/>
      <c r="C11" s="375"/>
      <c r="D11" s="375"/>
      <c r="E11" s="11">
        <f>E559</f>
        <v>366322</v>
      </c>
      <c r="F11" s="11">
        <f t="shared" ref="F11:K11" si="8">F559</f>
        <v>22362</v>
      </c>
      <c r="G11" s="11">
        <f t="shared" si="8"/>
        <v>0</v>
      </c>
      <c r="H11" s="11">
        <f t="shared" si="8"/>
        <v>0</v>
      </c>
      <c r="I11" s="11">
        <f t="shared" si="8"/>
        <v>31009</v>
      </c>
      <c r="J11" s="11">
        <f t="shared" si="8"/>
        <v>419693</v>
      </c>
      <c r="K11" s="11">
        <f t="shared" si="8"/>
        <v>444270.93</v>
      </c>
      <c r="L11" s="335">
        <f t="shared" si="1"/>
        <v>105.85616867567484</v>
      </c>
    </row>
    <row r="12" spans="1:12" ht="18.75" x14ac:dyDescent="0.3">
      <c r="A12" s="12" t="s">
        <v>14</v>
      </c>
      <c r="B12" s="13"/>
      <c r="C12" s="13"/>
      <c r="D12" s="14"/>
      <c r="E12" s="15">
        <f>E599</f>
        <v>39034</v>
      </c>
      <c r="F12" s="15">
        <f>F599</f>
        <v>22715</v>
      </c>
      <c r="G12" s="15">
        <f>G599</f>
        <v>22780</v>
      </c>
      <c r="H12" s="15">
        <f t="shared" ref="H12:I12" si="9">H599</f>
        <v>0</v>
      </c>
      <c r="I12" s="15">
        <f t="shared" si="9"/>
        <v>0</v>
      </c>
      <c r="J12" s="15">
        <f>J599</f>
        <v>84529</v>
      </c>
      <c r="K12" s="15">
        <f>K599</f>
        <v>58247.9</v>
      </c>
      <c r="L12" s="335">
        <f t="shared" si="1"/>
        <v>68.908776869476753</v>
      </c>
    </row>
    <row r="13" spans="1:12" ht="18.75" x14ac:dyDescent="0.3">
      <c r="A13" s="376" t="s">
        <v>15</v>
      </c>
      <c r="B13" s="376"/>
      <c r="C13" s="376"/>
      <c r="D13" s="376"/>
      <c r="E13" s="16">
        <f>SUM(E9:E12)</f>
        <v>1337001</v>
      </c>
      <c r="F13" s="16">
        <f t="shared" ref="F13:K13" si="10">SUM(F9:F12)</f>
        <v>207334</v>
      </c>
      <c r="G13" s="16">
        <f t="shared" si="10"/>
        <v>105672.48999999999</v>
      </c>
      <c r="H13" s="16">
        <f t="shared" si="10"/>
        <v>138294</v>
      </c>
      <c r="I13" s="16">
        <f t="shared" si="10"/>
        <v>-13811</v>
      </c>
      <c r="J13" s="16">
        <f t="shared" si="10"/>
        <v>1774490.49</v>
      </c>
      <c r="K13" s="16">
        <f t="shared" si="10"/>
        <v>1563357.9999999998</v>
      </c>
      <c r="L13" s="335">
        <f t="shared" si="1"/>
        <v>88.101796476801624</v>
      </c>
    </row>
    <row r="14" spans="1:12" ht="18.75" x14ac:dyDescent="0.3">
      <c r="A14" s="17" t="s">
        <v>16</v>
      </c>
      <c r="B14" s="18"/>
      <c r="C14" s="18"/>
      <c r="D14" s="18"/>
      <c r="E14" s="19">
        <f>E8-E13</f>
        <v>35505</v>
      </c>
      <c r="F14" s="19">
        <f t="shared" ref="F14:K14" si="11">F8-F13</f>
        <v>6013</v>
      </c>
      <c r="G14" s="19">
        <f t="shared" si="11"/>
        <v>-2442.4899999999907</v>
      </c>
      <c r="H14" s="19">
        <f t="shared" si="11"/>
        <v>-18294</v>
      </c>
      <c r="I14" s="19">
        <f t="shared" si="11"/>
        <v>119393</v>
      </c>
      <c r="J14" s="19">
        <f t="shared" si="11"/>
        <v>165174.51</v>
      </c>
      <c r="K14" s="19">
        <f t="shared" si="11"/>
        <v>211219.48000000021</v>
      </c>
      <c r="L14" s="335">
        <f t="shared" si="1"/>
        <v>127.8765591615802</v>
      </c>
    </row>
    <row r="15" spans="1:12" ht="18.75" x14ac:dyDescent="0.3">
      <c r="A15" s="350"/>
      <c r="B15" s="350"/>
      <c r="C15" s="350"/>
      <c r="D15" s="350"/>
      <c r="E15" s="351"/>
      <c r="F15" s="351"/>
      <c r="G15" s="351"/>
      <c r="H15" s="351"/>
      <c r="I15" s="351"/>
      <c r="J15" s="351"/>
      <c r="K15" s="351"/>
      <c r="L15" s="335"/>
    </row>
    <row r="16" spans="1:12" ht="32.25" customHeight="1" x14ac:dyDescent="0.3">
      <c r="A16" s="350"/>
      <c r="B16" s="350"/>
      <c r="C16" s="350"/>
      <c r="D16" s="350"/>
      <c r="E16" s="351"/>
      <c r="F16" s="351"/>
      <c r="G16" s="351"/>
      <c r="H16" s="351"/>
      <c r="I16" s="351"/>
      <c r="J16" s="351"/>
      <c r="K16" s="351"/>
      <c r="L16" s="335"/>
    </row>
    <row r="17" spans="1:12" ht="18.75" x14ac:dyDescent="0.3">
      <c r="A17" s="20"/>
      <c r="B17" s="20"/>
      <c r="C17" s="20"/>
      <c r="D17" s="20"/>
      <c r="E17" s="21"/>
      <c r="F17" s="22"/>
      <c r="G17" s="23"/>
      <c r="H17" s="23"/>
      <c r="I17" s="23"/>
      <c r="J17" s="24"/>
      <c r="L17" s="335"/>
    </row>
    <row r="18" spans="1:12" ht="18.75" x14ac:dyDescent="0.3">
      <c r="A18" s="25" t="s">
        <v>17</v>
      </c>
      <c r="B18" s="26"/>
      <c r="C18" s="27"/>
      <c r="D18" s="27"/>
      <c r="E18" s="28">
        <f>E20+E34+E69+E105</f>
        <v>1040606</v>
      </c>
      <c r="F18" s="28">
        <f>F20+F34+F69+F105</f>
        <v>65704</v>
      </c>
      <c r="G18" s="28">
        <f>G20+G34+G69+G105</f>
        <v>3230</v>
      </c>
      <c r="H18" s="28">
        <f t="shared" ref="H18:I18" si="12">H20+H34+H69+H105</f>
        <v>0</v>
      </c>
      <c r="I18" s="28">
        <f t="shared" si="12"/>
        <v>94625</v>
      </c>
      <c r="J18" s="28">
        <f>J20+J34+J69+J105</f>
        <v>1204165</v>
      </c>
      <c r="K18" s="28">
        <f>K20+K34+K69+K105</f>
        <v>1180134.81</v>
      </c>
      <c r="L18" s="335">
        <f t="shared" si="1"/>
        <v>98.004410525135683</v>
      </c>
    </row>
    <row r="19" spans="1:12" x14ac:dyDescent="0.25">
      <c r="A19" s="29" t="s">
        <v>18</v>
      </c>
      <c r="B19" s="29" t="s">
        <v>19</v>
      </c>
      <c r="C19" s="29" t="s">
        <v>20</v>
      </c>
      <c r="D19" s="29" t="s">
        <v>21</v>
      </c>
      <c r="E19" s="30" t="s">
        <v>0</v>
      </c>
      <c r="F19" s="30" t="s">
        <v>1</v>
      </c>
      <c r="G19" s="30" t="s">
        <v>2</v>
      </c>
      <c r="H19" s="30" t="s">
        <v>3</v>
      </c>
      <c r="I19" s="30" t="s">
        <v>4</v>
      </c>
      <c r="J19" s="30" t="s">
        <v>5</v>
      </c>
      <c r="L19" s="335"/>
    </row>
    <row r="20" spans="1:12" ht="15.75" x14ac:dyDescent="0.25">
      <c r="A20" s="283"/>
      <c r="B20" s="284"/>
      <c r="C20" s="284">
        <v>100</v>
      </c>
      <c r="D20" s="284" t="s">
        <v>22</v>
      </c>
      <c r="E20" s="285">
        <f>E21+E23+E27</f>
        <v>598230</v>
      </c>
      <c r="F20" s="285">
        <f t="shared" ref="F20:K20" si="13">F21+F23+F27</f>
        <v>0</v>
      </c>
      <c r="G20" s="285">
        <f t="shared" si="13"/>
        <v>0</v>
      </c>
      <c r="H20" s="285">
        <f t="shared" si="13"/>
        <v>0</v>
      </c>
      <c r="I20" s="285">
        <f t="shared" si="13"/>
        <v>56230</v>
      </c>
      <c r="J20" s="285">
        <f t="shared" si="13"/>
        <v>654460</v>
      </c>
      <c r="K20" s="285">
        <f t="shared" si="13"/>
        <v>657263.6</v>
      </c>
      <c r="L20" s="335">
        <f>K20/J20*100</f>
        <v>100.42838370565046</v>
      </c>
    </row>
    <row r="21" spans="1:12" ht="15.75" x14ac:dyDescent="0.25">
      <c r="A21" s="286">
        <v>41</v>
      </c>
      <c r="B21" s="46" t="s">
        <v>23</v>
      </c>
      <c r="C21" s="46">
        <v>111</v>
      </c>
      <c r="D21" s="46" t="s">
        <v>24</v>
      </c>
      <c r="E21" s="264">
        <f>SUM(E22)</f>
        <v>502000</v>
      </c>
      <c r="F21" s="264">
        <f t="shared" ref="F21:K21" si="14">SUM(F22)</f>
        <v>0</v>
      </c>
      <c r="G21" s="264">
        <f t="shared" si="14"/>
        <v>0</v>
      </c>
      <c r="H21" s="264">
        <f t="shared" si="14"/>
        <v>0</v>
      </c>
      <c r="I21" s="264">
        <f t="shared" si="14"/>
        <v>48000</v>
      </c>
      <c r="J21" s="264">
        <f t="shared" si="14"/>
        <v>550000</v>
      </c>
      <c r="K21" s="264">
        <f t="shared" si="14"/>
        <v>553869.84</v>
      </c>
      <c r="L21" s="335">
        <f t="shared" ref="L21:L85" si="15">K21/J21*100</f>
        <v>100.70360727272727</v>
      </c>
    </row>
    <row r="22" spans="1:12" ht="18" customHeight="1" x14ac:dyDescent="0.25">
      <c r="A22" s="35">
        <v>41</v>
      </c>
      <c r="B22" s="35"/>
      <c r="C22" s="36">
        <v>111003</v>
      </c>
      <c r="D22" s="37" t="s">
        <v>25</v>
      </c>
      <c r="E22" s="38">
        <v>502000</v>
      </c>
      <c r="F22" s="38"/>
      <c r="G22" s="39"/>
      <c r="H22" s="39"/>
      <c r="I22" s="39">
        <v>48000</v>
      </c>
      <c r="J22" s="39">
        <f>E22+F22+I22</f>
        <v>550000</v>
      </c>
      <c r="K22" s="39">
        <v>553869.84</v>
      </c>
      <c r="L22" s="335">
        <f t="shared" si="15"/>
        <v>100.70360727272727</v>
      </c>
    </row>
    <row r="23" spans="1:12" ht="21.75" customHeight="1" x14ac:dyDescent="0.25">
      <c r="A23" s="286">
        <v>41</v>
      </c>
      <c r="B23" s="46" t="s">
        <v>23</v>
      </c>
      <c r="C23" s="46">
        <v>121</v>
      </c>
      <c r="D23" s="287" t="s">
        <v>26</v>
      </c>
      <c r="E23" s="288">
        <f>SUM(E24:E26)</f>
        <v>64430</v>
      </c>
      <c r="F23" s="288">
        <f t="shared" ref="F23:K23" si="16">SUM(F24:F26)</f>
        <v>0</v>
      </c>
      <c r="G23" s="288">
        <f t="shared" si="16"/>
        <v>0</v>
      </c>
      <c r="H23" s="288">
        <f t="shared" si="16"/>
        <v>0</v>
      </c>
      <c r="I23" s="288">
        <f t="shared" si="16"/>
        <v>-1400</v>
      </c>
      <c r="J23" s="288">
        <f t="shared" si="16"/>
        <v>63030</v>
      </c>
      <c r="K23" s="288">
        <f t="shared" si="16"/>
        <v>64031.75</v>
      </c>
      <c r="L23" s="335">
        <f t="shared" si="15"/>
        <v>101.58932254481994</v>
      </c>
    </row>
    <row r="24" spans="1:12" ht="17.25" customHeight="1" x14ac:dyDescent="0.25">
      <c r="A24" s="35">
        <v>41</v>
      </c>
      <c r="B24" s="35" t="s">
        <v>27</v>
      </c>
      <c r="C24" s="36">
        <v>121001</v>
      </c>
      <c r="D24" s="37" t="s">
        <v>28</v>
      </c>
      <c r="E24" s="39">
        <v>36600</v>
      </c>
      <c r="F24" s="39"/>
      <c r="G24" s="39"/>
      <c r="H24" s="39"/>
      <c r="I24" s="39">
        <v>-1800</v>
      </c>
      <c r="J24" s="39">
        <f>E24+F24+G24+H24+I24</f>
        <v>34800</v>
      </c>
      <c r="K24" s="336">
        <v>34997.43</v>
      </c>
      <c r="L24" s="335">
        <f t="shared" si="15"/>
        <v>100.5673275862069</v>
      </c>
    </row>
    <row r="25" spans="1:12" x14ac:dyDescent="0.25">
      <c r="A25" s="35">
        <v>41</v>
      </c>
      <c r="B25" s="35" t="s">
        <v>29</v>
      </c>
      <c r="C25" s="36">
        <v>121002</v>
      </c>
      <c r="D25" s="37" t="s">
        <v>30</v>
      </c>
      <c r="E25" s="39">
        <v>27600</v>
      </c>
      <c r="F25" s="39"/>
      <c r="G25" s="39"/>
      <c r="H25" s="39"/>
      <c r="I25" s="39">
        <v>400</v>
      </c>
      <c r="J25" s="39">
        <f>E25+F25+G25+H25+I25</f>
        <v>28000</v>
      </c>
      <c r="K25" s="336">
        <v>28835.18</v>
      </c>
      <c r="L25" s="335">
        <f t="shared" si="15"/>
        <v>102.98278571428571</v>
      </c>
    </row>
    <row r="26" spans="1:12" x14ac:dyDescent="0.25">
      <c r="A26" s="35">
        <v>41</v>
      </c>
      <c r="B26" s="35" t="s">
        <v>31</v>
      </c>
      <c r="C26" s="36">
        <v>121003</v>
      </c>
      <c r="D26" s="37" t="s">
        <v>32</v>
      </c>
      <c r="E26" s="39">
        <v>230</v>
      </c>
      <c r="F26" s="39"/>
      <c r="G26" s="39"/>
      <c r="H26" s="39"/>
      <c r="I26" s="39"/>
      <c r="J26" s="39">
        <f t="shared" ref="J26" si="17">E26+F26+G26</f>
        <v>230</v>
      </c>
      <c r="K26" s="336">
        <v>199.14</v>
      </c>
      <c r="L26" s="335">
        <f t="shared" si="15"/>
        <v>86.582608695652169</v>
      </c>
    </row>
    <row r="27" spans="1:12" ht="15.75" x14ac:dyDescent="0.25">
      <c r="A27" s="286">
        <v>41</v>
      </c>
      <c r="B27" s="46" t="s">
        <v>23</v>
      </c>
      <c r="C27" s="46">
        <v>133</v>
      </c>
      <c r="D27" s="287" t="s">
        <v>33</v>
      </c>
      <c r="E27" s="264">
        <f>SUM(E28:E32)</f>
        <v>31800</v>
      </c>
      <c r="F27" s="264">
        <f t="shared" ref="F27:K27" si="18">SUM(F28:F32)</f>
        <v>0</v>
      </c>
      <c r="G27" s="264">
        <f t="shared" si="18"/>
        <v>0</v>
      </c>
      <c r="H27" s="264">
        <f t="shared" si="18"/>
        <v>0</v>
      </c>
      <c r="I27" s="264">
        <f t="shared" si="18"/>
        <v>9630</v>
      </c>
      <c r="J27" s="264">
        <f t="shared" si="18"/>
        <v>41430</v>
      </c>
      <c r="K27" s="264">
        <f t="shared" si="18"/>
        <v>39362.01</v>
      </c>
      <c r="L27" s="335">
        <f t="shared" si="15"/>
        <v>95.008472121650982</v>
      </c>
    </row>
    <row r="28" spans="1:12" x14ac:dyDescent="0.25">
      <c r="A28" s="35">
        <v>41</v>
      </c>
      <c r="B28" s="35" t="s">
        <v>34</v>
      </c>
      <c r="C28" s="36">
        <v>133001</v>
      </c>
      <c r="D28" s="37" t="s">
        <v>35</v>
      </c>
      <c r="E28" s="39">
        <v>1750</v>
      </c>
      <c r="F28" s="39"/>
      <c r="G28" s="39"/>
      <c r="H28" s="39"/>
      <c r="I28" s="39">
        <v>-170</v>
      </c>
      <c r="J28" s="39">
        <f>E28+F28+G28+H28+I28</f>
        <v>1580</v>
      </c>
      <c r="K28" s="336">
        <v>1730</v>
      </c>
      <c r="L28" s="335">
        <f t="shared" si="15"/>
        <v>109.49367088607596</v>
      </c>
    </row>
    <row r="29" spans="1:12" x14ac:dyDescent="0.25">
      <c r="A29" s="35">
        <v>41</v>
      </c>
      <c r="B29" s="35"/>
      <c r="C29" s="36">
        <v>133003</v>
      </c>
      <c r="D29" s="37" t="s">
        <v>36</v>
      </c>
      <c r="E29" s="39">
        <v>300</v>
      </c>
      <c r="F29" s="39"/>
      <c r="G29" s="39"/>
      <c r="H29" s="39"/>
      <c r="I29" s="39"/>
      <c r="J29" s="39">
        <f t="shared" ref="J29:J31" si="19">E29+F29+G29</f>
        <v>300</v>
      </c>
      <c r="K29" s="336">
        <v>271.5</v>
      </c>
      <c r="L29" s="335">
        <f t="shared" si="15"/>
        <v>90.5</v>
      </c>
    </row>
    <row r="30" spans="1:12" x14ac:dyDescent="0.25">
      <c r="A30" s="289">
        <v>41</v>
      </c>
      <c r="B30" s="289"/>
      <c r="C30" s="41">
        <v>133006</v>
      </c>
      <c r="D30" s="290" t="s">
        <v>37</v>
      </c>
      <c r="E30" s="60">
        <v>200</v>
      </c>
      <c r="F30" s="60"/>
      <c r="G30" s="60"/>
      <c r="H30" s="60"/>
      <c r="I30" s="60"/>
      <c r="J30" s="60">
        <f t="shared" si="19"/>
        <v>200</v>
      </c>
      <c r="K30" s="336">
        <v>6.6</v>
      </c>
      <c r="L30" s="335">
        <f t="shared" si="15"/>
        <v>3.3000000000000003</v>
      </c>
    </row>
    <row r="31" spans="1:12" ht="14.25" customHeight="1" x14ac:dyDescent="0.25">
      <c r="A31" s="289">
        <v>41</v>
      </c>
      <c r="B31" s="289"/>
      <c r="C31" s="41">
        <v>133012</v>
      </c>
      <c r="D31" s="290" t="s">
        <v>38</v>
      </c>
      <c r="E31" s="60">
        <v>250</v>
      </c>
      <c r="F31" s="60"/>
      <c r="G31" s="60"/>
      <c r="H31" s="60"/>
      <c r="I31" s="60"/>
      <c r="J31" s="60">
        <f t="shared" si="19"/>
        <v>250</v>
      </c>
      <c r="K31" s="336">
        <v>76.5</v>
      </c>
      <c r="L31" s="335">
        <f t="shared" si="15"/>
        <v>30.599999999999998</v>
      </c>
    </row>
    <row r="32" spans="1:12" ht="15.75" customHeight="1" x14ac:dyDescent="0.25">
      <c r="A32" s="289">
        <v>41</v>
      </c>
      <c r="B32" s="291" t="s">
        <v>39</v>
      </c>
      <c r="C32" s="41">
        <v>133013</v>
      </c>
      <c r="D32" s="290" t="s">
        <v>40</v>
      </c>
      <c r="E32" s="292">
        <v>29300</v>
      </c>
      <c r="F32" s="60"/>
      <c r="G32" s="60"/>
      <c r="H32" s="60"/>
      <c r="I32" s="60">
        <v>9800</v>
      </c>
      <c r="J32" s="60">
        <f>E32+F32+G32+H32+I32</f>
        <v>39100</v>
      </c>
      <c r="K32" s="336">
        <v>37277.410000000003</v>
      </c>
      <c r="L32" s="335">
        <f t="shared" si="15"/>
        <v>95.338644501278779</v>
      </c>
    </row>
    <row r="33" spans="1:12" x14ac:dyDescent="0.25">
      <c r="A33" s="293" t="s">
        <v>18</v>
      </c>
      <c r="B33" s="293" t="s">
        <v>19</v>
      </c>
      <c r="C33" s="293" t="s">
        <v>20</v>
      </c>
      <c r="D33" s="293" t="s">
        <v>21</v>
      </c>
      <c r="E33" s="294" t="s">
        <v>0</v>
      </c>
      <c r="F33" s="294" t="s">
        <v>1</v>
      </c>
      <c r="G33" s="294" t="s">
        <v>2</v>
      </c>
      <c r="H33" s="294" t="s">
        <v>3</v>
      </c>
      <c r="I33" s="294" t="s">
        <v>4</v>
      </c>
      <c r="J33" s="294" t="s">
        <v>5</v>
      </c>
      <c r="K33" s="336"/>
      <c r="L33" s="335"/>
    </row>
    <row r="34" spans="1:12" ht="15.75" x14ac:dyDescent="0.25">
      <c r="A34" s="295"/>
      <c r="B34" s="296"/>
      <c r="C34" s="296">
        <v>200</v>
      </c>
      <c r="D34" s="296" t="s">
        <v>41</v>
      </c>
      <c r="E34" s="44">
        <f>E35+E40+E43+E45+E56+E58</f>
        <v>102650</v>
      </c>
      <c r="F34" s="44">
        <f>F35+F40+F43+F45+F56+F58</f>
        <v>7247</v>
      </c>
      <c r="G34" s="44">
        <f>G35+G40+G43+G45+G56+G58</f>
        <v>0</v>
      </c>
      <c r="H34" s="44">
        <f t="shared" ref="H34:I34" si="20">H35+H40+H43+H45+H56+H58</f>
        <v>0</v>
      </c>
      <c r="I34" s="44">
        <f t="shared" si="20"/>
        <v>14626</v>
      </c>
      <c r="J34" s="44">
        <f>J35+J40+J43+J45+J56+J58</f>
        <v>124523</v>
      </c>
      <c r="K34" s="44">
        <f>K35+K40+K43+K45+K56+K58</f>
        <v>119488.22</v>
      </c>
      <c r="L34" s="335">
        <f t="shared" si="15"/>
        <v>95.956746946347266</v>
      </c>
    </row>
    <row r="35" spans="1:12" ht="15.75" x14ac:dyDescent="0.25">
      <c r="A35" s="286">
        <v>41</v>
      </c>
      <c r="B35" s="46" t="s">
        <v>42</v>
      </c>
      <c r="C35" s="46">
        <v>212</v>
      </c>
      <c r="D35" s="46" t="s">
        <v>43</v>
      </c>
      <c r="E35" s="264">
        <f>SUM(E36:E39)</f>
        <v>70300</v>
      </c>
      <c r="F35" s="264">
        <f t="shared" ref="F35:K35" si="21">SUM(F36:F39)</f>
        <v>0</v>
      </c>
      <c r="G35" s="264">
        <f t="shared" si="21"/>
        <v>0</v>
      </c>
      <c r="H35" s="264">
        <f t="shared" si="21"/>
        <v>0</v>
      </c>
      <c r="I35" s="264">
        <f t="shared" si="21"/>
        <v>0</v>
      </c>
      <c r="J35" s="264">
        <f t="shared" si="21"/>
        <v>70300</v>
      </c>
      <c r="K35" s="264">
        <f t="shared" si="21"/>
        <v>67034.17</v>
      </c>
      <c r="L35" s="335">
        <f t="shared" si="15"/>
        <v>95.354438122332851</v>
      </c>
    </row>
    <row r="36" spans="1:12" x14ac:dyDescent="0.25">
      <c r="A36" s="35">
        <v>41</v>
      </c>
      <c r="B36" s="35" t="s">
        <v>44</v>
      </c>
      <c r="C36" s="36">
        <v>212002</v>
      </c>
      <c r="D36" s="37" t="s">
        <v>45</v>
      </c>
      <c r="E36" s="39">
        <v>2500</v>
      </c>
      <c r="F36" s="39"/>
      <c r="G36" s="39"/>
      <c r="H36" s="39"/>
      <c r="I36" s="39"/>
      <c r="J36" s="39">
        <f>E36+F36+G36</f>
        <v>2500</v>
      </c>
      <c r="K36" s="336">
        <v>2868.49</v>
      </c>
      <c r="L36" s="335">
        <f t="shared" si="15"/>
        <v>114.73959999999998</v>
      </c>
    </row>
    <row r="37" spans="1:12" x14ac:dyDescent="0.25">
      <c r="A37" s="35">
        <v>41</v>
      </c>
      <c r="B37" s="35" t="s">
        <v>46</v>
      </c>
      <c r="C37" s="36">
        <v>212003</v>
      </c>
      <c r="D37" s="37" t="s">
        <v>47</v>
      </c>
      <c r="E37" s="39">
        <v>12000</v>
      </c>
      <c r="F37" s="39"/>
      <c r="G37" s="39"/>
      <c r="H37" s="39"/>
      <c r="I37" s="39"/>
      <c r="J37" s="39">
        <f t="shared" ref="J37:J39" si="22">E37+F37+G37</f>
        <v>12000</v>
      </c>
      <c r="K37" s="336">
        <v>9077.34</v>
      </c>
      <c r="L37" s="335">
        <f t="shared" si="15"/>
        <v>75.644500000000008</v>
      </c>
    </row>
    <row r="38" spans="1:12" x14ac:dyDescent="0.25">
      <c r="A38" s="35">
        <v>41</v>
      </c>
      <c r="B38" s="35" t="s">
        <v>48</v>
      </c>
      <c r="C38" s="36" t="s">
        <v>49</v>
      </c>
      <c r="D38" s="37" t="s">
        <v>50</v>
      </c>
      <c r="E38" s="39">
        <v>55000</v>
      </c>
      <c r="F38" s="39"/>
      <c r="G38" s="39"/>
      <c r="H38" s="39"/>
      <c r="I38" s="39"/>
      <c r="J38" s="39">
        <f t="shared" si="22"/>
        <v>55000</v>
      </c>
      <c r="K38" s="336">
        <v>53355.23</v>
      </c>
      <c r="L38" s="335">
        <f t="shared" si="15"/>
        <v>97.009509090909091</v>
      </c>
    </row>
    <row r="39" spans="1:12" ht="20.25" customHeight="1" x14ac:dyDescent="0.25">
      <c r="A39" s="35">
        <v>41</v>
      </c>
      <c r="B39" s="45" t="s">
        <v>42</v>
      </c>
      <c r="C39" s="36">
        <v>212004</v>
      </c>
      <c r="D39" s="37" t="s">
        <v>51</v>
      </c>
      <c r="E39" s="39">
        <v>800</v>
      </c>
      <c r="F39" s="39"/>
      <c r="G39" s="39"/>
      <c r="H39" s="39"/>
      <c r="I39" s="39"/>
      <c r="J39" s="39">
        <f t="shared" si="22"/>
        <v>800</v>
      </c>
      <c r="K39" s="336">
        <v>1733.11</v>
      </c>
      <c r="L39" s="335">
        <f t="shared" si="15"/>
        <v>216.63874999999999</v>
      </c>
    </row>
    <row r="40" spans="1:12" ht="15.75" x14ac:dyDescent="0.25">
      <c r="A40" s="286">
        <v>41</v>
      </c>
      <c r="B40" s="46" t="s">
        <v>52</v>
      </c>
      <c r="C40" s="46">
        <v>221</v>
      </c>
      <c r="D40" s="46" t="s">
        <v>53</v>
      </c>
      <c r="E40" s="264">
        <f>SUM(E41:E42)</f>
        <v>4200</v>
      </c>
      <c r="F40" s="264">
        <f t="shared" ref="F40:K40" si="23">SUM(F41:F42)</f>
        <v>0</v>
      </c>
      <c r="G40" s="264">
        <f t="shared" si="23"/>
        <v>0</v>
      </c>
      <c r="H40" s="264">
        <f t="shared" si="23"/>
        <v>0</v>
      </c>
      <c r="I40" s="264">
        <f t="shared" si="23"/>
        <v>0</v>
      </c>
      <c r="J40" s="264">
        <f t="shared" si="23"/>
        <v>4200</v>
      </c>
      <c r="K40" s="264">
        <f t="shared" si="23"/>
        <v>4659.5</v>
      </c>
      <c r="L40" s="335">
        <f t="shared" si="15"/>
        <v>110.9404761904762</v>
      </c>
    </row>
    <row r="41" spans="1:12" x14ac:dyDescent="0.25">
      <c r="A41" s="35">
        <v>41</v>
      </c>
      <c r="B41" s="35" t="s">
        <v>52</v>
      </c>
      <c r="C41" s="36">
        <v>221004</v>
      </c>
      <c r="D41" s="299" t="s">
        <v>54</v>
      </c>
      <c r="E41" s="39">
        <v>2500</v>
      </c>
      <c r="F41" s="39"/>
      <c r="G41" s="39"/>
      <c r="H41" s="39"/>
      <c r="I41" s="39"/>
      <c r="J41" s="39">
        <f>E41+F41+G41</f>
        <v>2500</v>
      </c>
      <c r="K41" s="336">
        <v>2909.5</v>
      </c>
      <c r="L41" s="335">
        <f t="shared" si="15"/>
        <v>116.38</v>
      </c>
    </row>
    <row r="42" spans="1:12" x14ac:dyDescent="0.25">
      <c r="A42" s="300" t="s">
        <v>55</v>
      </c>
      <c r="B42" s="35" t="s">
        <v>52</v>
      </c>
      <c r="C42" s="36">
        <v>221004</v>
      </c>
      <c r="D42" s="299" t="s">
        <v>56</v>
      </c>
      <c r="E42" s="39">
        <v>1700</v>
      </c>
      <c r="F42" s="39"/>
      <c r="G42" s="39"/>
      <c r="H42" s="39"/>
      <c r="I42" s="39"/>
      <c r="J42" s="39">
        <f>E42+F42+G42</f>
        <v>1700</v>
      </c>
      <c r="K42" s="336">
        <v>1750</v>
      </c>
      <c r="L42" s="335">
        <f t="shared" si="15"/>
        <v>102.94117647058823</v>
      </c>
    </row>
    <row r="43" spans="1:12" ht="15.75" x14ac:dyDescent="0.25">
      <c r="A43" s="286">
        <v>41</v>
      </c>
      <c r="B43" s="46" t="s">
        <v>57</v>
      </c>
      <c r="C43" s="46">
        <v>222</v>
      </c>
      <c r="D43" s="46" t="s">
        <v>58</v>
      </c>
      <c r="E43" s="264">
        <f>SUM(E44)</f>
        <v>50</v>
      </c>
      <c r="F43" s="264">
        <f t="shared" ref="F43:K43" si="24">SUM(F44)</f>
        <v>0</v>
      </c>
      <c r="G43" s="264">
        <f t="shared" si="24"/>
        <v>0</v>
      </c>
      <c r="H43" s="264">
        <f t="shared" si="24"/>
        <v>0</v>
      </c>
      <c r="I43" s="264">
        <f t="shared" si="24"/>
        <v>0</v>
      </c>
      <c r="J43" s="264">
        <f t="shared" si="24"/>
        <v>50</v>
      </c>
      <c r="K43" s="264">
        <f t="shared" si="24"/>
        <v>0</v>
      </c>
      <c r="L43" s="335">
        <f t="shared" si="15"/>
        <v>0</v>
      </c>
    </row>
    <row r="44" spans="1:12" x14ac:dyDescent="0.25">
      <c r="A44" s="35">
        <v>41</v>
      </c>
      <c r="B44" s="35"/>
      <c r="C44" s="36">
        <v>222003</v>
      </c>
      <c r="D44" s="37" t="s">
        <v>59</v>
      </c>
      <c r="E44" s="39">
        <v>50</v>
      </c>
      <c r="F44" s="39"/>
      <c r="G44" s="39"/>
      <c r="H44" s="39"/>
      <c r="I44" s="39"/>
      <c r="J44" s="39">
        <f>E44+F44+G44</f>
        <v>50</v>
      </c>
      <c r="K44" s="336">
        <v>0</v>
      </c>
      <c r="L44" s="335">
        <f t="shared" si="15"/>
        <v>0</v>
      </c>
    </row>
    <row r="45" spans="1:12" ht="21.75" customHeight="1" x14ac:dyDescent="0.25">
      <c r="A45" s="286">
        <v>41</v>
      </c>
      <c r="B45" s="46" t="s">
        <v>52</v>
      </c>
      <c r="C45" s="46">
        <v>223</v>
      </c>
      <c r="D45" s="301" t="s">
        <v>60</v>
      </c>
      <c r="E45" s="264">
        <f>SUM(E46:E55)</f>
        <v>24750</v>
      </c>
      <c r="F45" s="264">
        <f t="shared" ref="F45:K45" si="25">SUM(F46:F55)</f>
        <v>0</v>
      </c>
      <c r="G45" s="264">
        <f t="shared" si="25"/>
        <v>0</v>
      </c>
      <c r="H45" s="264">
        <f t="shared" si="25"/>
        <v>0</v>
      </c>
      <c r="I45" s="264">
        <f t="shared" si="25"/>
        <v>8656</v>
      </c>
      <c r="J45" s="264">
        <f t="shared" si="25"/>
        <v>33406</v>
      </c>
      <c r="K45" s="264">
        <f t="shared" si="25"/>
        <v>31353.489999999998</v>
      </c>
      <c r="L45" s="335">
        <f t="shared" si="15"/>
        <v>93.855864216009095</v>
      </c>
    </row>
    <row r="46" spans="1:12" x14ac:dyDescent="0.25">
      <c r="A46" s="40">
        <v>41</v>
      </c>
      <c r="B46" s="40"/>
      <c r="C46" s="41">
        <v>223001</v>
      </c>
      <c r="D46" s="42" t="s">
        <v>61</v>
      </c>
      <c r="E46" s="43">
        <v>500</v>
      </c>
      <c r="F46" s="43"/>
      <c r="G46" s="43"/>
      <c r="H46" s="43"/>
      <c r="I46" s="43">
        <v>200</v>
      </c>
      <c r="J46" s="43">
        <f>E46+F46+G46+H46+I46</f>
        <v>700</v>
      </c>
      <c r="K46" s="336">
        <v>670.29</v>
      </c>
      <c r="L46" s="335">
        <f t="shared" si="15"/>
        <v>95.755714285714276</v>
      </c>
    </row>
    <row r="47" spans="1:12" x14ac:dyDescent="0.25">
      <c r="A47" s="35">
        <v>41</v>
      </c>
      <c r="B47" s="35"/>
      <c r="C47" s="35" t="s">
        <v>62</v>
      </c>
      <c r="D47" s="37" t="s">
        <v>63</v>
      </c>
      <c r="E47" s="39">
        <v>50</v>
      </c>
      <c r="F47" s="39"/>
      <c r="G47" s="39"/>
      <c r="H47" s="39"/>
      <c r="I47" s="39"/>
      <c r="J47" s="39">
        <f t="shared" ref="J47:J64" si="26">E47+F47+G47</f>
        <v>50</v>
      </c>
      <c r="K47" s="336">
        <v>4.4000000000000004</v>
      </c>
      <c r="L47" s="335">
        <f t="shared" si="15"/>
        <v>8.8000000000000007</v>
      </c>
    </row>
    <row r="48" spans="1:12" x14ac:dyDescent="0.25">
      <c r="A48" s="35">
        <v>41</v>
      </c>
      <c r="B48" s="35"/>
      <c r="C48" s="35" t="s">
        <v>64</v>
      </c>
      <c r="D48" s="37" t="s">
        <v>65</v>
      </c>
      <c r="E48" s="39">
        <v>200</v>
      </c>
      <c r="F48" s="39"/>
      <c r="G48" s="39"/>
      <c r="H48" s="39"/>
      <c r="I48" s="39"/>
      <c r="J48" s="39">
        <f t="shared" si="26"/>
        <v>200</v>
      </c>
      <c r="K48" s="336">
        <v>133.9</v>
      </c>
      <c r="L48" s="335">
        <f t="shared" si="15"/>
        <v>66.95</v>
      </c>
    </row>
    <row r="49" spans="1:12" x14ac:dyDescent="0.25">
      <c r="A49" s="35">
        <v>41</v>
      </c>
      <c r="B49" s="35"/>
      <c r="C49" s="35" t="s">
        <v>66</v>
      </c>
      <c r="D49" s="37" t="s">
        <v>67</v>
      </c>
      <c r="E49" s="39">
        <v>19000</v>
      </c>
      <c r="F49" s="39"/>
      <c r="G49" s="39"/>
      <c r="H49" s="39"/>
      <c r="I49" s="39"/>
      <c r="J49" s="39">
        <f t="shared" si="26"/>
        <v>19000</v>
      </c>
      <c r="K49" s="336">
        <v>18028.25</v>
      </c>
      <c r="L49" s="335">
        <f t="shared" si="15"/>
        <v>94.885526315789477</v>
      </c>
    </row>
    <row r="50" spans="1:12" x14ac:dyDescent="0.25">
      <c r="A50" s="35">
        <v>41</v>
      </c>
      <c r="B50" s="35"/>
      <c r="C50" s="35" t="s">
        <v>68</v>
      </c>
      <c r="D50" s="37" t="s">
        <v>69</v>
      </c>
      <c r="E50" s="39">
        <v>3500</v>
      </c>
      <c r="F50" s="39"/>
      <c r="G50" s="39"/>
      <c r="H50" s="39"/>
      <c r="I50" s="39">
        <v>1500</v>
      </c>
      <c r="J50" s="39">
        <f>E50+F50+G50+H50+I50</f>
        <v>5000</v>
      </c>
      <c r="K50" s="336">
        <v>4605.8999999999996</v>
      </c>
      <c r="L50" s="335">
        <f t="shared" si="15"/>
        <v>92.117999999999995</v>
      </c>
    </row>
    <row r="51" spans="1:12" ht="26.25" customHeight="1" x14ac:dyDescent="0.25">
      <c r="A51" s="35">
        <v>41</v>
      </c>
      <c r="B51" s="35"/>
      <c r="C51" s="35" t="s">
        <v>70</v>
      </c>
      <c r="D51" s="37" t="s">
        <v>635</v>
      </c>
      <c r="E51" s="39">
        <v>0</v>
      </c>
      <c r="F51" s="39"/>
      <c r="G51" s="39"/>
      <c r="H51" s="39"/>
      <c r="I51" s="39">
        <v>900</v>
      </c>
      <c r="J51" s="39">
        <f>E51+F51+G51+H51+I51</f>
        <v>900</v>
      </c>
      <c r="K51" s="336">
        <v>438.75</v>
      </c>
      <c r="L51" s="335">
        <f t="shared" si="15"/>
        <v>48.75</v>
      </c>
    </row>
    <row r="52" spans="1:12" ht="19.5" customHeight="1" x14ac:dyDescent="0.25">
      <c r="A52" s="35">
        <v>41</v>
      </c>
      <c r="B52" s="35"/>
      <c r="C52" s="35" t="s">
        <v>71</v>
      </c>
      <c r="D52" s="37" t="s">
        <v>628</v>
      </c>
      <c r="E52" s="39">
        <v>0</v>
      </c>
      <c r="F52" s="39"/>
      <c r="G52" s="39"/>
      <c r="H52" s="39"/>
      <c r="I52" s="39">
        <v>3056</v>
      </c>
      <c r="J52" s="39">
        <f>E52+F52+G52+H52+I52</f>
        <v>3056</v>
      </c>
      <c r="K52" s="336">
        <v>3056</v>
      </c>
      <c r="L52" s="335">
        <f t="shared" si="15"/>
        <v>100</v>
      </c>
    </row>
    <row r="53" spans="1:12" x14ac:dyDescent="0.25">
      <c r="A53" s="35">
        <v>41</v>
      </c>
      <c r="B53" s="35"/>
      <c r="C53" s="35" t="s">
        <v>610</v>
      </c>
      <c r="D53" s="37" t="s">
        <v>611</v>
      </c>
      <c r="E53" s="39"/>
      <c r="F53" s="39"/>
      <c r="G53" s="39"/>
      <c r="H53" s="39"/>
      <c r="I53" s="39">
        <v>3000</v>
      </c>
      <c r="J53" s="39">
        <f>E53+F53+G53+H53+I53</f>
        <v>3000</v>
      </c>
      <c r="K53" s="336">
        <v>3000</v>
      </c>
      <c r="L53" s="335">
        <f t="shared" si="15"/>
        <v>100</v>
      </c>
    </row>
    <row r="54" spans="1:12" x14ac:dyDescent="0.25">
      <c r="A54" s="35">
        <v>41</v>
      </c>
      <c r="B54" s="35"/>
      <c r="C54" s="36">
        <v>223002</v>
      </c>
      <c r="D54" s="37" t="s">
        <v>72</v>
      </c>
      <c r="E54" s="39">
        <v>1500</v>
      </c>
      <c r="F54" s="39"/>
      <c r="G54" s="39"/>
      <c r="H54" s="39"/>
      <c r="I54" s="39"/>
      <c r="J54" s="39">
        <f t="shared" si="26"/>
        <v>1500</v>
      </c>
      <c r="K54" s="336">
        <v>1416</v>
      </c>
      <c r="L54" s="335">
        <f t="shared" si="15"/>
        <v>94.399999999999991</v>
      </c>
    </row>
    <row r="55" spans="1:12" x14ac:dyDescent="0.25">
      <c r="A55" s="40">
        <v>41</v>
      </c>
      <c r="B55" s="35" t="s">
        <v>73</v>
      </c>
      <c r="C55" s="36">
        <v>223004</v>
      </c>
      <c r="D55" s="42" t="s">
        <v>74</v>
      </c>
      <c r="E55" s="43">
        <v>0</v>
      </c>
      <c r="F55" s="43"/>
      <c r="G55" s="43"/>
      <c r="H55" s="43"/>
      <c r="I55" s="43"/>
      <c r="J55" s="43">
        <f t="shared" si="26"/>
        <v>0</v>
      </c>
      <c r="K55" s="336">
        <v>0</v>
      </c>
      <c r="L55" s="335">
        <v>0</v>
      </c>
    </row>
    <row r="56" spans="1:12" ht="15.75" x14ac:dyDescent="0.25">
      <c r="A56" s="286">
        <v>41</v>
      </c>
      <c r="B56" s="286"/>
      <c r="C56" s="46">
        <v>240</v>
      </c>
      <c r="D56" s="287" t="s">
        <v>75</v>
      </c>
      <c r="E56" s="264">
        <f>SUM(E57)</f>
        <v>50</v>
      </c>
      <c r="F56" s="264">
        <f t="shared" ref="F56:K56" si="27">SUM(F57)</f>
        <v>0</v>
      </c>
      <c r="G56" s="264">
        <f t="shared" si="27"/>
        <v>0</v>
      </c>
      <c r="H56" s="264">
        <f t="shared" si="27"/>
        <v>0</v>
      </c>
      <c r="I56" s="264">
        <f t="shared" si="27"/>
        <v>0</v>
      </c>
      <c r="J56" s="264">
        <f t="shared" si="27"/>
        <v>50</v>
      </c>
      <c r="K56" s="264">
        <f t="shared" si="27"/>
        <v>33.619999999999997</v>
      </c>
      <c r="L56" s="335">
        <f t="shared" si="15"/>
        <v>67.239999999999995</v>
      </c>
    </row>
    <row r="57" spans="1:12" x14ac:dyDescent="0.25">
      <c r="A57" s="35">
        <v>41</v>
      </c>
      <c r="B57" s="35" t="s">
        <v>76</v>
      </c>
      <c r="C57" s="36">
        <v>243000</v>
      </c>
      <c r="D57" s="37" t="s">
        <v>77</v>
      </c>
      <c r="E57" s="39">
        <v>50</v>
      </c>
      <c r="F57" s="39"/>
      <c r="G57" s="39"/>
      <c r="H57" s="39"/>
      <c r="I57" s="39"/>
      <c r="J57" s="39">
        <f t="shared" si="26"/>
        <v>50</v>
      </c>
      <c r="K57" s="336">
        <v>33.619999999999997</v>
      </c>
      <c r="L57" s="335">
        <f t="shared" si="15"/>
        <v>67.239999999999995</v>
      </c>
    </row>
    <row r="58" spans="1:12" ht="15.75" x14ac:dyDescent="0.25">
      <c r="A58" s="286"/>
      <c r="B58" s="286"/>
      <c r="C58" s="302">
        <v>292</v>
      </c>
      <c r="D58" s="303" t="s">
        <v>78</v>
      </c>
      <c r="E58" s="264">
        <f>SUM(E59:E67)</f>
        <v>3300</v>
      </c>
      <c r="F58" s="264">
        <f t="shared" ref="F58:J58" si="28">SUM(F59:F67)</f>
        <v>7247</v>
      </c>
      <c r="G58" s="264">
        <f t="shared" si="28"/>
        <v>0</v>
      </c>
      <c r="H58" s="264">
        <f t="shared" si="28"/>
        <v>0</v>
      </c>
      <c r="I58" s="264">
        <f t="shared" si="28"/>
        <v>5970</v>
      </c>
      <c r="J58" s="264">
        <f t="shared" si="28"/>
        <v>16517</v>
      </c>
      <c r="K58" s="264">
        <f t="shared" ref="K58" si="29">SUM(K59:K66)</f>
        <v>16407.439999999999</v>
      </c>
      <c r="L58" s="335">
        <f t="shared" si="15"/>
        <v>99.33668341708541</v>
      </c>
    </row>
    <row r="59" spans="1:12" x14ac:dyDescent="0.25">
      <c r="A59" s="304" t="s">
        <v>55</v>
      </c>
      <c r="B59" s="226"/>
      <c r="C59" s="265">
        <v>291006</v>
      </c>
      <c r="D59" s="305" t="s">
        <v>79</v>
      </c>
      <c r="E59" s="227">
        <v>0</v>
      </c>
      <c r="F59" s="227">
        <v>1533</v>
      </c>
      <c r="G59" s="229"/>
      <c r="H59" s="229"/>
      <c r="I59" s="229"/>
      <c r="J59" s="227">
        <v>1533</v>
      </c>
      <c r="K59" s="336">
        <v>834.7</v>
      </c>
      <c r="L59" s="335">
        <f t="shared" si="15"/>
        <v>54.448793215916503</v>
      </c>
    </row>
    <row r="60" spans="1:12" x14ac:dyDescent="0.25">
      <c r="A60" s="304">
        <v>41</v>
      </c>
      <c r="B60" s="226"/>
      <c r="C60" s="265">
        <v>292006</v>
      </c>
      <c r="D60" s="305" t="s">
        <v>650</v>
      </c>
      <c r="E60" s="227">
        <v>0</v>
      </c>
      <c r="F60" s="227"/>
      <c r="G60" s="229"/>
      <c r="H60" s="229"/>
      <c r="I60" s="229"/>
      <c r="J60" s="227">
        <v>0</v>
      </c>
      <c r="K60" s="336">
        <v>1396.36</v>
      </c>
      <c r="L60" s="335">
        <v>0</v>
      </c>
    </row>
    <row r="61" spans="1:12" x14ac:dyDescent="0.25">
      <c r="A61" s="304">
        <v>41</v>
      </c>
      <c r="B61" s="265"/>
      <c r="C61" s="265">
        <v>292012</v>
      </c>
      <c r="D61" s="306" t="s">
        <v>80</v>
      </c>
      <c r="E61" s="227">
        <v>0</v>
      </c>
      <c r="F61" s="227">
        <v>5050</v>
      </c>
      <c r="G61" s="307"/>
      <c r="H61" s="307"/>
      <c r="I61" s="307"/>
      <c r="J61" s="227">
        <v>5050</v>
      </c>
      <c r="K61" s="336">
        <v>5048.0200000000004</v>
      </c>
      <c r="L61" s="335">
        <f t="shared" si="15"/>
        <v>99.960792079207934</v>
      </c>
    </row>
    <row r="62" spans="1:12" ht="15.75" x14ac:dyDescent="0.25">
      <c r="A62" s="226">
        <v>41</v>
      </c>
      <c r="B62" s="308"/>
      <c r="C62" s="265">
        <v>292017</v>
      </c>
      <c r="D62" s="306" t="s">
        <v>81</v>
      </c>
      <c r="E62" s="227">
        <v>0</v>
      </c>
      <c r="F62" s="227"/>
      <c r="G62" s="227"/>
      <c r="H62" s="227"/>
      <c r="I62" s="227"/>
      <c r="J62" s="39">
        <f t="shared" si="26"/>
        <v>0</v>
      </c>
      <c r="K62" s="336">
        <v>154.87</v>
      </c>
      <c r="L62" s="335">
        <v>0</v>
      </c>
    </row>
    <row r="63" spans="1:12" x14ac:dyDescent="0.25">
      <c r="A63" s="226">
        <v>41</v>
      </c>
      <c r="B63" s="309"/>
      <c r="C63" s="310">
        <v>292027</v>
      </c>
      <c r="D63" s="311" t="s">
        <v>82</v>
      </c>
      <c r="E63" s="312">
        <v>200</v>
      </c>
      <c r="F63" s="312"/>
      <c r="G63" s="312"/>
      <c r="H63" s="312"/>
      <c r="I63" s="312">
        <v>200</v>
      </c>
      <c r="J63" s="39">
        <f>E63+F63+G63+H63+I63</f>
        <v>400</v>
      </c>
      <c r="K63" s="336">
        <v>431.67</v>
      </c>
      <c r="L63" s="335">
        <f t="shared" si="15"/>
        <v>107.9175</v>
      </c>
    </row>
    <row r="64" spans="1:12" x14ac:dyDescent="0.25">
      <c r="A64" s="226">
        <v>41</v>
      </c>
      <c r="B64" s="226"/>
      <c r="C64" s="265" t="s">
        <v>83</v>
      </c>
      <c r="D64" s="35" t="s">
        <v>84</v>
      </c>
      <c r="E64" s="312">
        <v>100</v>
      </c>
      <c r="F64" s="312"/>
      <c r="G64" s="312"/>
      <c r="H64" s="312"/>
      <c r="I64" s="312"/>
      <c r="J64" s="39">
        <f t="shared" si="26"/>
        <v>100</v>
      </c>
      <c r="K64" s="336">
        <v>0</v>
      </c>
      <c r="L64" s="335">
        <f t="shared" si="15"/>
        <v>0</v>
      </c>
    </row>
    <row r="65" spans="1:12" x14ac:dyDescent="0.25">
      <c r="A65" s="35">
        <v>41</v>
      </c>
      <c r="B65" s="313"/>
      <c r="C65" s="36" t="s">
        <v>85</v>
      </c>
      <c r="D65" s="37" t="s">
        <v>86</v>
      </c>
      <c r="E65" s="39">
        <v>3000</v>
      </c>
      <c r="F65" s="39"/>
      <c r="G65" s="39"/>
      <c r="H65" s="39"/>
      <c r="I65" s="39">
        <v>5770</v>
      </c>
      <c r="J65" s="39">
        <f>E65+F65+G65+H65+I65</f>
        <v>8770</v>
      </c>
      <c r="K65" s="336">
        <v>7878.54</v>
      </c>
      <c r="L65" s="335">
        <f t="shared" si="15"/>
        <v>89.835119726339798</v>
      </c>
    </row>
    <row r="66" spans="1:12" x14ac:dyDescent="0.25">
      <c r="A66" s="40">
        <v>41</v>
      </c>
      <c r="B66" s="55"/>
      <c r="C66" s="41" t="s">
        <v>87</v>
      </c>
      <c r="D66" s="42" t="s">
        <v>88</v>
      </c>
      <c r="E66" s="43">
        <v>0</v>
      </c>
      <c r="F66" s="43">
        <v>664</v>
      </c>
      <c r="G66" s="43"/>
      <c r="H66" s="43"/>
      <c r="I66" s="43"/>
      <c r="J66" s="43">
        <v>664</v>
      </c>
      <c r="K66">
        <v>663.28</v>
      </c>
      <c r="L66" s="335">
        <f t="shared" si="15"/>
        <v>99.891566265060234</v>
      </c>
    </row>
    <row r="67" spans="1:12" ht="21" customHeight="1" x14ac:dyDescent="0.25">
      <c r="A67" s="40"/>
      <c r="B67" s="55"/>
      <c r="C67" s="41"/>
      <c r="D67" s="42"/>
      <c r="E67" s="43"/>
      <c r="F67" s="43"/>
      <c r="G67" s="43"/>
      <c r="H67" s="43"/>
      <c r="I67" s="43"/>
      <c r="J67" s="43"/>
      <c r="L67" s="335"/>
    </row>
    <row r="68" spans="1:12" x14ac:dyDescent="0.25">
      <c r="A68" s="29" t="s">
        <v>18</v>
      </c>
      <c r="B68" s="29" t="s">
        <v>19</v>
      </c>
      <c r="C68" s="29" t="s">
        <v>20</v>
      </c>
      <c r="D68" s="29" t="s">
        <v>21</v>
      </c>
      <c r="E68" s="30" t="s">
        <v>0</v>
      </c>
      <c r="F68" s="30" t="s">
        <v>1</v>
      </c>
      <c r="G68" s="30" t="s">
        <v>2</v>
      </c>
      <c r="H68" s="30" t="s">
        <v>3</v>
      </c>
      <c r="I68" s="30" t="s">
        <v>4</v>
      </c>
      <c r="J68" s="30" t="s">
        <v>5</v>
      </c>
      <c r="L68" s="335"/>
    </row>
    <row r="69" spans="1:12" ht="15.75" x14ac:dyDescent="0.25">
      <c r="A69" s="56" t="s">
        <v>89</v>
      </c>
      <c r="B69" s="31" t="s">
        <v>90</v>
      </c>
      <c r="C69" s="31">
        <v>300</v>
      </c>
      <c r="D69" s="31" t="s">
        <v>91</v>
      </c>
      <c r="E69" s="57">
        <f>E70+E72+E95</f>
        <v>339726</v>
      </c>
      <c r="F69" s="57">
        <f t="shared" ref="F69:K69" si="30">F70+F72+F95</f>
        <v>58457</v>
      </c>
      <c r="G69" s="57">
        <f t="shared" si="30"/>
        <v>3230</v>
      </c>
      <c r="H69" s="57">
        <f t="shared" si="30"/>
        <v>0</v>
      </c>
      <c r="I69" s="57">
        <f t="shared" si="30"/>
        <v>23769</v>
      </c>
      <c r="J69" s="57">
        <f t="shared" si="30"/>
        <v>425182</v>
      </c>
      <c r="K69" s="57">
        <f t="shared" si="30"/>
        <v>403382.99000000011</v>
      </c>
      <c r="L69" s="335">
        <f t="shared" si="15"/>
        <v>94.873016731658467</v>
      </c>
    </row>
    <row r="70" spans="1:12" ht="15.75" x14ac:dyDescent="0.25">
      <c r="A70" s="286"/>
      <c r="B70" s="286" t="s">
        <v>92</v>
      </c>
      <c r="C70" s="46">
        <v>311</v>
      </c>
      <c r="D70" s="287" t="s">
        <v>93</v>
      </c>
      <c r="E70" s="264">
        <f>SUM(E71)</f>
        <v>11120</v>
      </c>
      <c r="F70" s="264">
        <f>F71</f>
        <v>0</v>
      </c>
      <c r="G70" s="264">
        <f>G71</f>
        <v>0</v>
      </c>
      <c r="H70" s="264">
        <f t="shared" ref="H70:I70" si="31">H71</f>
        <v>0</v>
      </c>
      <c r="I70" s="264">
        <f t="shared" si="31"/>
        <v>0</v>
      </c>
      <c r="J70" s="264">
        <f>J71</f>
        <v>11120</v>
      </c>
      <c r="K70" s="264">
        <f>K71</f>
        <v>11191.08</v>
      </c>
      <c r="L70" s="335">
        <f t="shared" si="15"/>
        <v>100.63920863309352</v>
      </c>
    </row>
    <row r="71" spans="1:12" x14ac:dyDescent="0.25">
      <c r="A71" s="300" t="s">
        <v>55</v>
      </c>
      <c r="B71" s="35" t="s">
        <v>89</v>
      </c>
      <c r="C71" s="36">
        <v>311000</v>
      </c>
      <c r="D71" s="37" t="s">
        <v>94</v>
      </c>
      <c r="E71" s="39">
        <v>11120</v>
      </c>
      <c r="F71" s="39"/>
      <c r="G71" s="39"/>
      <c r="H71" s="39"/>
      <c r="I71" s="39"/>
      <c r="J71" s="39">
        <f t="shared" ref="J71:J103" si="32">E71+F71+G71</f>
        <v>11120</v>
      </c>
      <c r="K71">
        <v>11191.08</v>
      </c>
      <c r="L71" s="335">
        <f t="shared" si="15"/>
        <v>100.63920863309352</v>
      </c>
    </row>
    <row r="72" spans="1:12" ht="15.75" x14ac:dyDescent="0.25">
      <c r="A72" s="286">
        <v>111</v>
      </c>
      <c r="B72" s="286" t="s">
        <v>92</v>
      </c>
      <c r="C72" s="46">
        <v>312</v>
      </c>
      <c r="D72" s="314" t="s">
        <v>95</v>
      </c>
      <c r="E72" s="288">
        <f>SUM(E73:E94)</f>
        <v>315070</v>
      </c>
      <c r="F72" s="288">
        <f>SUM(F73:F94)</f>
        <v>30277</v>
      </c>
      <c r="G72" s="288">
        <f>SUM(G73:G94)</f>
        <v>0</v>
      </c>
      <c r="H72" s="288">
        <f t="shared" ref="H72:I72" si="33">SUM(H73:H94)</f>
        <v>0</v>
      </c>
      <c r="I72" s="288">
        <f t="shared" si="33"/>
        <v>14069</v>
      </c>
      <c r="J72" s="288">
        <f>SUM(J73:J94)</f>
        <v>359416</v>
      </c>
      <c r="K72" s="288">
        <f>SUM(K73:K94)</f>
        <v>340763.10000000009</v>
      </c>
      <c r="L72" s="335">
        <f t="shared" si="15"/>
        <v>94.810219912302202</v>
      </c>
    </row>
    <row r="73" spans="1:12" x14ac:dyDescent="0.25">
      <c r="A73" s="62">
        <v>111</v>
      </c>
      <c r="B73" s="35" t="s">
        <v>96</v>
      </c>
      <c r="C73" s="36">
        <v>312001</v>
      </c>
      <c r="D73" s="37" t="s">
        <v>97</v>
      </c>
      <c r="E73" s="39">
        <v>3200</v>
      </c>
      <c r="F73" s="39">
        <v>42</v>
      </c>
      <c r="G73" s="39"/>
      <c r="H73" s="39"/>
      <c r="I73" s="39"/>
      <c r="J73" s="39">
        <f t="shared" si="32"/>
        <v>3242</v>
      </c>
      <c r="K73" s="336">
        <v>3829.19</v>
      </c>
      <c r="L73" s="335">
        <f t="shared" si="15"/>
        <v>118.1119679210364</v>
      </c>
    </row>
    <row r="74" spans="1:12" x14ac:dyDescent="0.25">
      <c r="A74" s="62">
        <v>111</v>
      </c>
      <c r="B74" s="35" t="s">
        <v>98</v>
      </c>
      <c r="C74" s="35" t="s">
        <v>99</v>
      </c>
      <c r="D74" s="37" t="s">
        <v>100</v>
      </c>
      <c r="E74" s="39">
        <v>600</v>
      </c>
      <c r="F74" s="39"/>
      <c r="G74" s="39"/>
      <c r="H74" s="39"/>
      <c r="I74" s="39"/>
      <c r="J74" s="39">
        <f t="shared" si="32"/>
        <v>600</v>
      </c>
      <c r="K74" s="336">
        <v>591.36</v>
      </c>
      <c r="L74" s="335">
        <f t="shared" si="15"/>
        <v>98.56</v>
      </c>
    </row>
    <row r="75" spans="1:12" x14ac:dyDescent="0.25">
      <c r="A75" s="62">
        <v>111</v>
      </c>
      <c r="B75" s="35" t="s">
        <v>101</v>
      </c>
      <c r="C75" s="35" t="s">
        <v>102</v>
      </c>
      <c r="D75" s="37" t="s">
        <v>103</v>
      </c>
      <c r="E75" s="39">
        <v>2000</v>
      </c>
      <c r="F75" s="39"/>
      <c r="G75" s="39"/>
      <c r="H75" s="39"/>
      <c r="I75" s="39"/>
      <c r="J75" s="39">
        <f t="shared" si="32"/>
        <v>2000</v>
      </c>
      <c r="K75" s="336">
        <v>436.88</v>
      </c>
      <c r="L75" s="335">
        <f t="shared" si="15"/>
        <v>21.844000000000001</v>
      </c>
    </row>
    <row r="76" spans="1:12" x14ac:dyDescent="0.25">
      <c r="A76" s="62">
        <v>111</v>
      </c>
      <c r="B76" s="35" t="s">
        <v>104</v>
      </c>
      <c r="C76" s="35" t="s">
        <v>105</v>
      </c>
      <c r="D76" s="37" t="s">
        <v>106</v>
      </c>
      <c r="E76" s="39">
        <v>80</v>
      </c>
      <c r="F76" s="39"/>
      <c r="G76" s="39"/>
      <c r="H76" s="39"/>
      <c r="I76" s="39"/>
      <c r="J76" s="39">
        <f t="shared" si="32"/>
        <v>80</v>
      </c>
      <c r="K76" s="336"/>
      <c r="L76" s="335">
        <f t="shared" si="15"/>
        <v>0</v>
      </c>
    </row>
    <row r="77" spans="1:12" x14ac:dyDescent="0.25">
      <c r="A77" s="62">
        <v>111</v>
      </c>
      <c r="B77" s="35" t="s">
        <v>107</v>
      </c>
      <c r="C77" s="35" t="s">
        <v>108</v>
      </c>
      <c r="D77" s="37" t="s">
        <v>109</v>
      </c>
      <c r="E77" s="39">
        <v>170</v>
      </c>
      <c r="F77" s="39"/>
      <c r="G77" s="39"/>
      <c r="H77" s="39"/>
      <c r="I77" s="39"/>
      <c r="J77" s="39">
        <f t="shared" si="32"/>
        <v>170</v>
      </c>
      <c r="K77" s="336">
        <v>166.08</v>
      </c>
      <c r="L77" s="335">
        <f t="shared" si="15"/>
        <v>97.694117647058832</v>
      </c>
    </row>
    <row r="78" spans="1:12" x14ac:dyDescent="0.25">
      <c r="A78" s="62">
        <v>111</v>
      </c>
      <c r="B78" s="35" t="s">
        <v>110</v>
      </c>
      <c r="C78" s="35" t="s">
        <v>111</v>
      </c>
      <c r="D78" s="61" t="s">
        <v>112</v>
      </c>
      <c r="E78" s="38">
        <v>285000</v>
      </c>
      <c r="F78" s="38">
        <v>26002</v>
      </c>
      <c r="G78" s="38"/>
      <c r="H78" s="38"/>
      <c r="I78" s="38">
        <v>6004</v>
      </c>
      <c r="J78" s="39">
        <f>E78+F78+G78+H78+I78</f>
        <v>317006</v>
      </c>
      <c r="K78" s="336">
        <v>314954</v>
      </c>
      <c r="L78" s="335">
        <f t="shared" si="15"/>
        <v>99.352693639868022</v>
      </c>
    </row>
    <row r="79" spans="1:12" x14ac:dyDescent="0.25">
      <c r="A79" s="62">
        <v>111</v>
      </c>
      <c r="B79" s="35" t="s">
        <v>113</v>
      </c>
      <c r="C79" s="35" t="s">
        <v>114</v>
      </c>
      <c r="D79" s="61" t="s">
        <v>115</v>
      </c>
      <c r="E79" s="38">
        <v>3300</v>
      </c>
      <c r="F79" s="38">
        <v>60</v>
      </c>
      <c r="G79" s="38"/>
      <c r="H79" s="38"/>
      <c r="I79" s="38">
        <v>-6</v>
      </c>
      <c r="J79" s="39">
        <f>E79+F79+G79+H79+I79</f>
        <v>3354</v>
      </c>
      <c r="K79" s="336">
        <v>3354</v>
      </c>
      <c r="L79" s="335">
        <f t="shared" si="15"/>
        <v>100</v>
      </c>
    </row>
    <row r="80" spans="1:12" x14ac:dyDescent="0.25">
      <c r="A80" s="62">
        <v>111</v>
      </c>
      <c r="B80" s="35" t="s">
        <v>116</v>
      </c>
      <c r="C80" s="35" t="s">
        <v>117</v>
      </c>
      <c r="D80" s="61" t="s">
        <v>118</v>
      </c>
      <c r="E80" s="38">
        <v>2850</v>
      </c>
      <c r="F80" s="38"/>
      <c r="G80" s="38"/>
      <c r="H80" s="38"/>
      <c r="I80" s="38">
        <v>29</v>
      </c>
      <c r="J80" s="39">
        <f t="shared" ref="J80:J94" si="34">E80+F80+G80+H80+I80</f>
        <v>2879</v>
      </c>
      <c r="K80" s="336">
        <v>2879</v>
      </c>
      <c r="L80" s="335">
        <f t="shared" si="15"/>
        <v>100</v>
      </c>
    </row>
    <row r="81" spans="1:12" x14ac:dyDescent="0.25">
      <c r="A81" s="59">
        <v>111</v>
      </c>
      <c r="B81" s="35" t="s">
        <v>119</v>
      </c>
      <c r="C81" s="35" t="s">
        <v>120</v>
      </c>
      <c r="D81" s="37" t="s">
        <v>121</v>
      </c>
      <c r="E81" s="60">
        <v>2500</v>
      </c>
      <c r="F81" s="60"/>
      <c r="G81" s="60"/>
      <c r="H81" s="60"/>
      <c r="I81" s="60">
        <v>-582</v>
      </c>
      <c r="J81" s="43">
        <f t="shared" si="34"/>
        <v>1918</v>
      </c>
      <c r="K81" s="336">
        <v>1918</v>
      </c>
      <c r="L81" s="335">
        <f t="shared" si="15"/>
        <v>100</v>
      </c>
    </row>
    <row r="82" spans="1:12" x14ac:dyDescent="0.25">
      <c r="A82" s="62">
        <v>111</v>
      </c>
      <c r="B82" s="35" t="s">
        <v>122</v>
      </c>
      <c r="C82" s="35" t="s">
        <v>123</v>
      </c>
      <c r="D82" s="61" t="s">
        <v>124</v>
      </c>
      <c r="E82" s="38">
        <v>1000</v>
      </c>
      <c r="F82" s="38">
        <v>-100</v>
      </c>
      <c r="G82" s="38"/>
      <c r="H82" s="38"/>
      <c r="I82" s="38">
        <v>-150</v>
      </c>
      <c r="J82" s="39">
        <f t="shared" si="34"/>
        <v>750</v>
      </c>
      <c r="K82" s="336">
        <v>666.4</v>
      </c>
      <c r="L82" s="335">
        <f t="shared" si="15"/>
        <v>88.853333333333325</v>
      </c>
    </row>
    <row r="83" spans="1:12" x14ac:dyDescent="0.25">
      <c r="A83" s="62">
        <v>111</v>
      </c>
      <c r="B83" s="35" t="s">
        <v>125</v>
      </c>
      <c r="C83" s="35" t="s">
        <v>126</v>
      </c>
      <c r="D83" s="61" t="s">
        <v>127</v>
      </c>
      <c r="E83" s="38">
        <v>1800</v>
      </c>
      <c r="F83" s="38">
        <v>-750</v>
      </c>
      <c r="G83" s="38"/>
      <c r="H83" s="38"/>
      <c r="I83" s="38"/>
      <c r="J83" s="39">
        <f t="shared" si="34"/>
        <v>1050</v>
      </c>
      <c r="K83" s="336">
        <v>1050</v>
      </c>
      <c r="L83" s="335">
        <f t="shared" si="15"/>
        <v>100</v>
      </c>
    </row>
    <row r="84" spans="1:12" x14ac:dyDescent="0.25">
      <c r="A84" s="62">
        <v>111</v>
      </c>
      <c r="B84" s="35" t="s">
        <v>128</v>
      </c>
      <c r="C84" s="35" t="s">
        <v>129</v>
      </c>
      <c r="D84" s="37" t="s">
        <v>130</v>
      </c>
      <c r="E84" s="39">
        <v>60</v>
      </c>
      <c r="F84" s="39">
        <v>873</v>
      </c>
      <c r="G84" s="39"/>
      <c r="H84" s="39"/>
      <c r="I84" s="39">
        <v>1</v>
      </c>
      <c r="J84" s="39">
        <f t="shared" si="34"/>
        <v>934</v>
      </c>
      <c r="K84" s="336">
        <v>933.2</v>
      </c>
      <c r="L84" s="335">
        <f t="shared" si="15"/>
        <v>99.914346895074942</v>
      </c>
    </row>
    <row r="85" spans="1:12" x14ac:dyDescent="0.25">
      <c r="A85" s="62">
        <v>111</v>
      </c>
      <c r="B85" s="35" t="s">
        <v>131</v>
      </c>
      <c r="C85" s="35" t="s">
        <v>132</v>
      </c>
      <c r="D85" s="37" t="s">
        <v>133</v>
      </c>
      <c r="E85" s="39">
        <v>1650</v>
      </c>
      <c r="F85" s="39">
        <v>150</v>
      </c>
      <c r="G85" s="39"/>
      <c r="H85" s="39"/>
      <c r="I85" s="39"/>
      <c r="J85" s="39">
        <f t="shared" si="34"/>
        <v>1800</v>
      </c>
      <c r="K85" s="336">
        <v>1800</v>
      </c>
      <c r="L85" s="335">
        <f t="shared" si="15"/>
        <v>100</v>
      </c>
    </row>
    <row r="86" spans="1:12" x14ac:dyDescent="0.25">
      <c r="A86" s="62">
        <v>111</v>
      </c>
      <c r="B86" s="35" t="s">
        <v>134</v>
      </c>
      <c r="C86" s="35" t="s">
        <v>135</v>
      </c>
      <c r="D86" s="37" t="s">
        <v>136</v>
      </c>
      <c r="E86" s="39">
        <v>0</v>
      </c>
      <c r="F86" s="39"/>
      <c r="G86" s="39"/>
      <c r="H86" s="39"/>
      <c r="I86" s="39">
        <v>342</v>
      </c>
      <c r="J86" s="39">
        <f t="shared" si="34"/>
        <v>342</v>
      </c>
      <c r="K86" s="336">
        <v>0</v>
      </c>
      <c r="L86" s="335">
        <v>0</v>
      </c>
    </row>
    <row r="87" spans="1:12" x14ac:dyDescent="0.25">
      <c r="A87" s="62">
        <v>111</v>
      </c>
      <c r="B87" s="35" t="s">
        <v>137</v>
      </c>
      <c r="C87" s="35" t="s">
        <v>138</v>
      </c>
      <c r="D87" s="37" t="s">
        <v>139</v>
      </c>
      <c r="E87" s="39">
        <v>0</v>
      </c>
      <c r="F87" s="39"/>
      <c r="G87" s="39"/>
      <c r="H87" s="39"/>
      <c r="I87" s="39">
        <v>1938</v>
      </c>
      <c r="J87" s="39">
        <f t="shared" si="34"/>
        <v>1938</v>
      </c>
      <c r="K87" s="336">
        <v>0</v>
      </c>
      <c r="L87" s="335">
        <v>0</v>
      </c>
    </row>
    <row r="88" spans="1:12" x14ac:dyDescent="0.25">
      <c r="A88" s="62">
        <v>111</v>
      </c>
      <c r="B88" s="35" t="s">
        <v>140</v>
      </c>
      <c r="C88" s="35" t="s">
        <v>141</v>
      </c>
      <c r="D88" s="37" t="s">
        <v>142</v>
      </c>
      <c r="E88" s="39">
        <v>300</v>
      </c>
      <c r="F88" s="39"/>
      <c r="G88" s="39"/>
      <c r="H88" s="39"/>
      <c r="I88" s="39"/>
      <c r="J88" s="39">
        <f t="shared" si="34"/>
        <v>300</v>
      </c>
      <c r="K88" s="336">
        <v>0</v>
      </c>
      <c r="L88" s="335">
        <f t="shared" ref="L88:L159" si="35">K88/J88*100</f>
        <v>0</v>
      </c>
    </row>
    <row r="89" spans="1:12" x14ac:dyDescent="0.25">
      <c r="A89" s="62">
        <v>111</v>
      </c>
      <c r="B89" s="35" t="s">
        <v>143</v>
      </c>
      <c r="C89" s="35" t="s">
        <v>144</v>
      </c>
      <c r="D89" s="37" t="s">
        <v>145</v>
      </c>
      <c r="E89" s="39">
        <v>0</v>
      </c>
      <c r="F89" s="39"/>
      <c r="G89" s="39"/>
      <c r="H89" s="39"/>
      <c r="I89" s="39"/>
      <c r="J89" s="43">
        <f t="shared" si="34"/>
        <v>0</v>
      </c>
      <c r="K89" s="336"/>
      <c r="L89" s="335">
        <v>0</v>
      </c>
    </row>
    <row r="90" spans="1:12" x14ac:dyDescent="0.25">
      <c r="A90" s="62">
        <v>111</v>
      </c>
      <c r="B90" s="35" t="s">
        <v>146</v>
      </c>
      <c r="C90" s="35" t="s">
        <v>147</v>
      </c>
      <c r="D90" s="37" t="s">
        <v>148</v>
      </c>
      <c r="E90" s="39">
        <v>60</v>
      </c>
      <c r="F90" s="39"/>
      <c r="G90" s="39"/>
      <c r="H90" s="39"/>
      <c r="I90" s="39">
        <v>386</v>
      </c>
      <c r="J90" s="39">
        <f t="shared" si="34"/>
        <v>446</v>
      </c>
      <c r="K90" s="336">
        <v>468</v>
      </c>
      <c r="L90" s="335">
        <f t="shared" si="35"/>
        <v>104.93273542600896</v>
      </c>
    </row>
    <row r="91" spans="1:12" ht="30" customHeight="1" x14ac:dyDescent="0.25">
      <c r="A91" s="62">
        <v>111</v>
      </c>
      <c r="B91" s="35" t="s">
        <v>149</v>
      </c>
      <c r="C91" s="35" t="s">
        <v>150</v>
      </c>
      <c r="D91" s="37" t="s">
        <v>151</v>
      </c>
      <c r="E91" s="39">
        <v>0</v>
      </c>
      <c r="F91" s="39">
        <v>4000</v>
      </c>
      <c r="G91" s="39"/>
      <c r="H91" s="39"/>
      <c r="I91" s="39"/>
      <c r="J91" s="39">
        <f t="shared" si="34"/>
        <v>4000</v>
      </c>
      <c r="K91" s="336">
        <v>3354.15</v>
      </c>
      <c r="L91" s="335">
        <f t="shared" si="35"/>
        <v>83.853750000000005</v>
      </c>
    </row>
    <row r="92" spans="1:12" x14ac:dyDescent="0.25">
      <c r="A92" s="315">
        <v>111</v>
      </c>
      <c r="B92" s="36" t="s">
        <v>152</v>
      </c>
      <c r="C92" s="35" t="s">
        <v>153</v>
      </c>
      <c r="D92" s="61" t="s">
        <v>154</v>
      </c>
      <c r="E92" s="39">
        <v>10500</v>
      </c>
      <c r="F92" s="39"/>
      <c r="G92" s="39"/>
      <c r="H92" s="39"/>
      <c r="I92" s="39">
        <v>-10500</v>
      </c>
      <c r="J92" s="39">
        <f t="shared" si="34"/>
        <v>0</v>
      </c>
      <c r="K92" s="336">
        <v>0</v>
      </c>
      <c r="L92" s="335">
        <v>0</v>
      </c>
    </row>
    <row r="93" spans="1:12" x14ac:dyDescent="0.25">
      <c r="A93" s="315" t="s">
        <v>637</v>
      </c>
      <c r="B93" s="36" t="s">
        <v>152</v>
      </c>
      <c r="C93" s="35" t="s">
        <v>153</v>
      </c>
      <c r="D93" s="61" t="s">
        <v>638</v>
      </c>
      <c r="E93" s="39"/>
      <c r="F93" s="39"/>
      <c r="G93" s="39"/>
      <c r="H93" s="39"/>
      <c r="I93" s="39">
        <v>13366</v>
      </c>
      <c r="J93" s="39">
        <f t="shared" si="34"/>
        <v>13366</v>
      </c>
      <c r="K93" s="336">
        <v>3695</v>
      </c>
      <c r="L93" s="335">
        <f t="shared" si="35"/>
        <v>27.644770312733801</v>
      </c>
    </row>
    <row r="94" spans="1:12" x14ac:dyDescent="0.25">
      <c r="A94" s="315" t="s">
        <v>639</v>
      </c>
      <c r="B94" s="36" t="s">
        <v>152</v>
      </c>
      <c r="C94" s="35" t="s">
        <v>153</v>
      </c>
      <c r="D94" s="61" t="s">
        <v>640</v>
      </c>
      <c r="E94" s="39"/>
      <c r="F94" s="39"/>
      <c r="G94" s="39"/>
      <c r="H94" s="39"/>
      <c r="I94" s="39">
        <v>3241</v>
      </c>
      <c r="J94" s="39">
        <f t="shared" si="34"/>
        <v>3241</v>
      </c>
      <c r="K94" s="336">
        <v>667.84</v>
      </c>
      <c r="L94" s="335">
        <v>0</v>
      </c>
    </row>
    <row r="95" spans="1:12" ht="15.75" x14ac:dyDescent="0.25">
      <c r="A95" s="316">
        <v>111</v>
      </c>
      <c r="B95" s="316" t="s">
        <v>157</v>
      </c>
      <c r="C95" s="317"/>
      <c r="D95" s="318" t="s">
        <v>158</v>
      </c>
      <c r="E95" s="104">
        <f>SUM(E96:E103)</f>
        <v>13536</v>
      </c>
      <c r="F95" s="104">
        <f t="shared" ref="F95:K95" si="36">SUM(F96:F103)</f>
        <v>28180</v>
      </c>
      <c r="G95" s="104">
        <f t="shared" si="36"/>
        <v>3230</v>
      </c>
      <c r="H95" s="104">
        <f t="shared" si="36"/>
        <v>0</v>
      </c>
      <c r="I95" s="104">
        <f t="shared" si="36"/>
        <v>9700</v>
      </c>
      <c r="J95" s="104">
        <f t="shared" si="36"/>
        <v>54646</v>
      </c>
      <c r="K95" s="104">
        <f t="shared" si="36"/>
        <v>51428.81</v>
      </c>
      <c r="L95" s="335">
        <f t="shared" si="35"/>
        <v>94.112670643779964</v>
      </c>
    </row>
    <row r="96" spans="1:12" x14ac:dyDescent="0.25">
      <c r="A96" s="62">
        <v>111</v>
      </c>
      <c r="B96" s="36" t="s">
        <v>159</v>
      </c>
      <c r="C96" s="35" t="s">
        <v>160</v>
      </c>
      <c r="D96" s="37" t="s">
        <v>161</v>
      </c>
      <c r="E96" s="39">
        <v>1320</v>
      </c>
      <c r="F96" s="39">
        <v>3000</v>
      </c>
      <c r="G96" s="39"/>
      <c r="H96" s="39"/>
      <c r="I96" s="39">
        <v>9700</v>
      </c>
      <c r="J96" s="39">
        <f>E96+F96+G96+H96+I96</f>
        <v>14020</v>
      </c>
      <c r="K96" s="336">
        <v>13659.6</v>
      </c>
      <c r="L96" s="335">
        <f t="shared" si="35"/>
        <v>97.429386590584883</v>
      </c>
    </row>
    <row r="97" spans="1:12" x14ac:dyDescent="0.25">
      <c r="A97" s="62">
        <v>111</v>
      </c>
      <c r="B97" s="36" t="s">
        <v>162</v>
      </c>
      <c r="C97" s="35" t="s">
        <v>163</v>
      </c>
      <c r="D97" s="37" t="s">
        <v>164</v>
      </c>
      <c r="E97" s="39">
        <v>216</v>
      </c>
      <c r="F97" s="39"/>
      <c r="G97" s="39"/>
      <c r="H97" s="39"/>
      <c r="I97" s="39"/>
      <c r="J97" s="39">
        <f t="shared" si="32"/>
        <v>216</v>
      </c>
      <c r="K97" s="336">
        <v>99.6</v>
      </c>
      <c r="L97" s="335">
        <f t="shared" si="35"/>
        <v>46.111111111111107</v>
      </c>
    </row>
    <row r="98" spans="1:12" x14ac:dyDescent="0.25">
      <c r="A98" s="315">
        <v>111</v>
      </c>
      <c r="B98" s="36" t="s">
        <v>165</v>
      </c>
      <c r="C98" s="35" t="s">
        <v>166</v>
      </c>
      <c r="D98" s="61" t="s">
        <v>167</v>
      </c>
      <c r="E98" s="39">
        <v>12000</v>
      </c>
      <c r="F98" s="39">
        <v>0</v>
      </c>
      <c r="G98" s="39"/>
      <c r="H98" s="39"/>
      <c r="I98" s="39"/>
      <c r="J98" s="39">
        <f t="shared" si="32"/>
        <v>12000</v>
      </c>
      <c r="K98" s="336">
        <v>12848</v>
      </c>
      <c r="L98" s="335">
        <f t="shared" si="35"/>
        <v>107.06666666666666</v>
      </c>
    </row>
    <row r="99" spans="1:12" x14ac:dyDescent="0.25">
      <c r="A99" s="315">
        <v>111</v>
      </c>
      <c r="B99" s="36"/>
      <c r="C99" s="35">
        <v>312012</v>
      </c>
      <c r="D99" s="61"/>
      <c r="E99" s="39">
        <v>0</v>
      </c>
      <c r="F99" s="39"/>
      <c r="G99" s="39"/>
      <c r="H99" s="39"/>
      <c r="I99" s="39"/>
      <c r="J99" s="39">
        <v>0</v>
      </c>
      <c r="K99" s="336">
        <v>2570.48</v>
      </c>
      <c r="L99" s="335"/>
    </row>
    <row r="100" spans="1:12" x14ac:dyDescent="0.25">
      <c r="A100" s="315" t="s">
        <v>168</v>
      </c>
      <c r="B100" s="36" t="s">
        <v>169</v>
      </c>
      <c r="C100" s="35" t="s">
        <v>170</v>
      </c>
      <c r="D100" s="61" t="s">
        <v>171</v>
      </c>
      <c r="E100" s="39">
        <v>0</v>
      </c>
      <c r="F100" s="39">
        <v>4074</v>
      </c>
      <c r="G100" s="39"/>
      <c r="H100" s="39"/>
      <c r="I100" s="39"/>
      <c r="J100" s="39">
        <f t="shared" si="32"/>
        <v>4074</v>
      </c>
      <c r="K100" s="336">
        <v>4270.92</v>
      </c>
      <c r="L100" s="335">
        <f t="shared" si="35"/>
        <v>104.83357879234167</v>
      </c>
    </row>
    <row r="101" spans="1:12" x14ac:dyDescent="0.25">
      <c r="A101" s="315" t="s">
        <v>168</v>
      </c>
      <c r="B101" s="36" t="s">
        <v>172</v>
      </c>
      <c r="C101" s="35" t="s">
        <v>173</v>
      </c>
      <c r="D101" s="61" t="s">
        <v>174</v>
      </c>
      <c r="E101" s="39">
        <v>0</v>
      </c>
      <c r="F101" s="39">
        <v>5813</v>
      </c>
      <c r="G101" s="39"/>
      <c r="H101" s="39"/>
      <c r="I101" s="39"/>
      <c r="J101" s="39">
        <f t="shared" si="32"/>
        <v>5813</v>
      </c>
      <c r="K101" s="336">
        <v>4298.22</v>
      </c>
      <c r="L101" s="335">
        <f t="shared" si="35"/>
        <v>73.941510407706872</v>
      </c>
    </row>
    <row r="102" spans="1:12" x14ac:dyDescent="0.25">
      <c r="A102" s="315" t="s">
        <v>168</v>
      </c>
      <c r="B102" s="36" t="s">
        <v>175</v>
      </c>
      <c r="C102" s="35" t="s">
        <v>176</v>
      </c>
      <c r="D102" s="61" t="s">
        <v>177</v>
      </c>
      <c r="E102" s="319">
        <v>0</v>
      </c>
      <c r="F102" s="39">
        <v>15293</v>
      </c>
      <c r="G102" s="39"/>
      <c r="H102" s="39"/>
      <c r="I102" s="39"/>
      <c r="J102" s="39">
        <f t="shared" si="32"/>
        <v>15293</v>
      </c>
      <c r="K102" s="336">
        <v>13070.75</v>
      </c>
      <c r="L102" s="335">
        <f t="shared" si="35"/>
        <v>85.468841953835081</v>
      </c>
    </row>
    <row r="103" spans="1:12" ht="25.5" x14ac:dyDescent="0.25">
      <c r="A103" s="63" t="s">
        <v>168</v>
      </c>
      <c r="B103" s="41" t="s">
        <v>155</v>
      </c>
      <c r="C103" s="40" t="s">
        <v>156</v>
      </c>
      <c r="D103" s="64" t="s">
        <v>634</v>
      </c>
      <c r="E103" s="67">
        <v>0</v>
      </c>
      <c r="F103" s="43">
        <v>0</v>
      </c>
      <c r="G103" s="43">
        <v>3230</v>
      </c>
      <c r="H103" s="43"/>
      <c r="I103" s="43"/>
      <c r="J103" s="43">
        <f t="shared" si="32"/>
        <v>3230</v>
      </c>
      <c r="K103" s="336">
        <v>611.24</v>
      </c>
      <c r="L103" s="335">
        <f t="shared" si="35"/>
        <v>18.923839009287928</v>
      </c>
    </row>
    <row r="104" spans="1:12" x14ac:dyDescent="0.25">
      <c r="A104" s="29" t="s">
        <v>18</v>
      </c>
      <c r="B104" s="29" t="s">
        <v>19</v>
      </c>
      <c r="C104" s="29" t="s">
        <v>20</v>
      </c>
      <c r="D104" s="29" t="s">
        <v>21</v>
      </c>
      <c r="E104" s="30" t="s">
        <v>0</v>
      </c>
      <c r="F104" s="30" t="s">
        <v>1</v>
      </c>
      <c r="G104" s="30" t="s">
        <v>2</v>
      </c>
      <c r="H104" s="30" t="s">
        <v>3</v>
      </c>
      <c r="I104" s="30" t="s">
        <v>178</v>
      </c>
      <c r="J104" s="30" t="s">
        <v>5</v>
      </c>
      <c r="L104" s="335"/>
    </row>
    <row r="105" spans="1:12" ht="15.75" x14ac:dyDescent="0.25">
      <c r="A105" s="320"/>
      <c r="B105" s="321"/>
      <c r="C105" s="322">
        <v>330</v>
      </c>
      <c r="D105" s="323" t="s">
        <v>179</v>
      </c>
      <c r="E105" s="324">
        <f>E106</f>
        <v>0</v>
      </c>
      <c r="F105" s="324">
        <f t="shared" ref="F105:K106" si="37">F106</f>
        <v>0</v>
      </c>
      <c r="G105" s="324">
        <f t="shared" si="37"/>
        <v>0</v>
      </c>
      <c r="H105" s="324">
        <f t="shared" si="37"/>
        <v>0</v>
      </c>
      <c r="I105" s="324">
        <f t="shared" si="37"/>
        <v>0</v>
      </c>
      <c r="J105" s="324">
        <f t="shared" si="37"/>
        <v>0</v>
      </c>
      <c r="K105" s="336"/>
      <c r="L105" s="335">
        <v>0</v>
      </c>
    </row>
    <row r="106" spans="1:12" ht="15.75" x14ac:dyDescent="0.25">
      <c r="A106" s="325" t="s">
        <v>180</v>
      </c>
      <c r="B106" s="65"/>
      <c r="C106" s="65"/>
      <c r="D106" s="326" t="s">
        <v>181</v>
      </c>
      <c r="E106" s="66">
        <f>E107</f>
        <v>0</v>
      </c>
      <c r="F106" s="66">
        <f t="shared" si="37"/>
        <v>0</v>
      </c>
      <c r="G106" s="66">
        <f t="shared" si="37"/>
        <v>0</v>
      </c>
      <c r="H106" s="66">
        <f t="shared" si="37"/>
        <v>0</v>
      </c>
      <c r="I106" s="66">
        <f t="shared" si="37"/>
        <v>0</v>
      </c>
      <c r="J106" s="66">
        <f t="shared" si="37"/>
        <v>0</v>
      </c>
      <c r="K106" s="66">
        <f t="shared" si="37"/>
        <v>0</v>
      </c>
      <c r="L106" s="335">
        <v>0</v>
      </c>
    </row>
    <row r="107" spans="1:12" x14ac:dyDescent="0.25">
      <c r="A107" s="327" t="s">
        <v>180</v>
      </c>
      <c r="B107" s="327" t="s">
        <v>182</v>
      </c>
      <c r="C107" s="49">
        <v>331001</v>
      </c>
      <c r="D107" s="70"/>
      <c r="E107" s="328">
        <v>0</v>
      </c>
      <c r="F107" s="328"/>
      <c r="G107" s="328"/>
      <c r="H107" s="328"/>
      <c r="I107" s="328"/>
      <c r="J107" s="60"/>
      <c r="K107" s="336"/>
      <c r="L107" s="335">
        <v>0</v>
      </c>
    </row>
    <row r="108" spans="1:12" x14ac:dyDescent="0.25">
      <c r="A108" s="327"/>
      <c r="B108" s="327"/>
      <c r="C108" s="329"/>
      <c r="D108" s="70"/>
      <c r="E108" s="50"/>
      <c r="F108" s="328"/>
      <c r="G108" s="328"/>
      <c r="H108" s="328"/>
      <c r="I108" s="328"/>
      <c r="J108" s="328"/>
      <c r="K108" s="336"/>
      <c r="L108" s="335">
        <v>0</v>
      </c>
    </row>
    <row r="109" spans="1:12" ht="18.75" x14ac:dyDescent="0.3">
      <c r="A109" s="71" t="s">
        <v>7</v>
      </c>
      <c r="B109" s="71"/>
      <c r="C109" s="72"/>
      <c r="D109" s="72"/>
      <c r="E109" s="28">
        <f>E111+E114</f>
        <v>277274</v>
      </c>
      <c r="F109" s="28">
        <f t="shared" ref="F109:I109" si="38">F111+F114</f>
        <v>0</v>
      </c>
      <c r="G109" s="28">
        <f t="shared" si="38"/>
        <v>0</v>
      </c>
      <c r="H109" s="28">
        <f t="shared" si="38"/>
        <v>120000</v>
      </c>
      <c r="I109" s="28">
        <f t="shared" si="38"/>
        <v>5367</v>
      </c>
      <c r="J109" s="28">
        <f>J111+J114+J124</f>
        <v>427641</v>
      </c>
      <c r="K109" s="28">
        <f>K111+K114+K124</f>
        <v>300721.90000000002</v>
      </c>
      <c r="L109" s="335">
        <f t="shared" si="35"/>
        <v>70.321110464151019</v>
      </c>
    </row>
    <row r="110" spans="1:12" x14ac:dyDescent="0.25">
      <c r="A110" s="330" t="s">
        <v>18</v>
      </c>
      <c r="B110" s="330" t="s">
        <v>19</v>
      </c>
      <c r="C110" s="330" t="s">
        <v>20</v>
      </c>
      <c r="D110" s="330" t="s">
        <v>21</v>
      </c>
      <c r="E110" s="294" t="s">
        <v>0</v>
      </c>
      <c r="F110" s="294" t="s">
        <v>1</v>
      </c>
      <c r="G110" s="294" t="s">
        <v>2</v>
      </c>
      <c r="H110" s="294" t="s">
        <v>3</v>
      </c>
      <c r="I110" s="294" t="s">
        <v>4</v>
      </c>
      <c r="J110" s="294" t="s">
        <v>5</v>
      </c>
      <c r="K110" s="336"/>
      <c r="L110" s="335"/>
    </row>
    <row r="111" spans="1:12" ht="15.75" x14ac:dyDescent="0.25">
      <c r="A111" s="73">
        <v>43</v>
      </c>
      <c r="B111" s="297"/>
      <c r="C111" s="298">
        <v>230</v>
      </c>
      <c r="D111" s="331" t="s">
        <v>183</v>
      </c>
      <c r="E111" s="34">
        <f>SUM(E112+E113)</f>
        <v>1500</v>
      </c>
      <c r="F111" s="34">
        <f t="shared" ref="F111:K111" si="39">SUM(F112+F113)</f>
        <v>0</v>
      </c>
      <c r="G111" s="34">
        <f t="shared" si="39"/>
        <v>0</v>
      </c>
      <c r="H111" s="34">
        <f t="shared" si="39"/>
        <v>0</v>
      </c>
      <c r="I111" s="34">
        <f t="shared" si="39"/>
        <v>1500</v>
      </c>
      <c r="J111" s="34">
        <f t="shared" si="39"/>
        <v>3000</v>
      </c>
      <c r="K111" s="34">
        <f t="shared" si="39"/>
        <v>3799.15</v>
      </c>
      <c r="L111" s="335">
        <f t="shared" si="35"/>
        <v>126.63833333333334</v>
      </c>
    </row>
    <row r="112" spans="1:12" x14ac:dyDescent="0.25">
      <c r="A112" s="74">
        <v>43</v>
      </c>
      <c r="B112" s="289" t="s">
        <v>184</v>
      </c>
      <c r="C112" s="41">
        <v>233001</v>
      </c>
      <c r="D112" s="78" t="s">
        <v>185</v>
      </c>
      <c r="E112" s="60">
        <v>1500</v>
      </c>
      <c r="F112" s="60"/>
      <c r="G112" s="60"/>
      <c r="H112" s="60"/>
      <c r="I112" s="60">
        <v>1500</v>
      </c>
      <c r="J112" s="60">
        <f>E112+F112+G112+H112+I112</f>
        <v>3000</v>
      </c>
      <c r="K112" s="336">
        <v>3799.15</v>
      </c>
      <c r="L112" s="335">
        <f t="shared" si="35"/>
        <v>126.63833333333334</v>
      </c>
    </row>
    <row r="113" spans="1:12" x14ac:dyDescent="0.25">
      <c r="A113" s="74">
        <v>43</v>
      </c>
      <c r="B113" s="289" t="s">
        <v>184</v>
      </c>
      <c r="C113" s="41">
        <v>231000</v>
      </c>
      <c r="D113" s="78" t="s">
        <v>186</v>
      </c>
      <c r="E113" s="60">
        <v>0</v>
      </c>
      <c r="F113" s="60"/>
      <c r="G113" s="60"/>
      <c r="H113" s="60"/>
      <c r="I113" s="60"/>
      <c r="J113" s="60">
        <f t="shared" ref="J113:J128" si="40">E113+F113+G113</f>
        <v>0</v>
      </c>
      <c r="K113" s="336"/>
      <c r="L113" s="335">
        <v>0</v>
      </c>
    </row>
    <row r="114" spans="1:12" ht="15.75" x14ac:dyDescent="0.25">
      <c r="A114" s="332"/>
      <c r="B114" s="297"/>
      <c r="C114" s="298">
        <v>320</v>
      </c>
      <c r="D114" s="333" t="s">
        <v>187</v>
      </c>
      <c r="E114" s="34">
        <f>SUM(E115:E123)</f>
        <v>275774</v>
      </c>
      <c r="F114" s="34">
        <f t="shared" ref="F114:K114" si="41">SUM(F115:F123)</f>
        <v>0</v>
      </c>
      <c r="G114" s="34">
        <f t="shared" si="41"/>
        <v>0</v>
      </c>
      <c r="H114" s="34">
        <f t="shared" si="41"/>
        <v>120000</v>
      </c>
      <c r="I114" s="34">
        <f t="shared" si="41"/>
        <v>3867</v>
      </c>
      <c r="J114" s="34">
        <f t="shared" si="41"/>
        <v>399641</v>
      </c>
      <c r="K114" s="34">
        <f t="shared" si="41"/>
        <v>271922.75</v>
      </c>
      <c r="L114" s="335">
        <f t="shared" si="35"/>
        <v>68.041754975090143</v>
      </c>
    </row>
    <row r="115" spans="1:12" ht="15.75" x14ac:dyDescent="0.25">
      <c r="A115" s="74">
        <v>111</v>
      </c>
      <c r="B115" s="334"/>
      <c r="C115" s="289" t="s">
        <v>188</v>
      </c>
      <c r="D115" s="78" t="s">
        <v>189</v>
      </c>
      <c r="E115" s="77">
        <v>162637</v>
      </c>
      <c r="F115" s="60"/>
      <c r="G115" s="60"/>
      <c r="H115" s="60"/>
      <c r="I115" s="60">
        <v>-8133</v>
      </c>
      <c r="J115" s="60">
        <f>E115+F115+G115+H115+I115</f>
        <v>154504</v>
      </c>
      <c r="K115" s="336">
        <v>0</v>
      </c>
      <c r="L115" s="335">
        <f t="shared" si="35"/>
        <v>0</v>
      </c>
    </row>
    <row r="116" spans="1:12" ht="15.75" x14ac:dyDescent="0.25">
      <c r="A116" s="74" t="s">
        <v>651</v>
      </c>
      <c r="B116" s="334"/>
      <c r="C116" s="289" t="s">
        <v>188</v>
      </c>
      <c r="D116" s="78" t="s">
        <v>189</v>
      </c>
      <c r="E116" s="77">
        <v>0</v>
      </c>
      <c r="F116" s="60"/>
      <c r="G116" s="60"/>
      <c r="H116" s="60"/>
      <c r="I116" s="60"/>
      <c r="J116" s="60">
        <v>0</v>
      </c>
      <c r="K116" s="336">
        <v>50808.3</v>
      </c>
      <c r="L116" s="335"/>
    </row>
    <row r="117" spans="1:12" ht="15.75" x14ac:dyDescent="0.25">
      <c r="A117" s="74" t="s">
        <v>652</v>
      </c>
      <c r="B117" s="334"/>
      <c r="C117" s="289" t="s">
        <v>188</v>
      </c>
      <c r="D117" s="78" t="s">
        <v>189</v>
      </c>
      <c r="E117" s="77">
        <v>0</v>
      </c>
      <c r="F117" s="60"/>
      <c r="G117" s="60"/>
      <c r="H117" s="60"/>
      <c r="I117" s="60"/>
      <c r="J117" s="60">
        <v>0</v>
      </c>
      <c r="K117" s="336">
        <v>5977.45</v>
      </c>
      <c r="L117" s="335"/>
    </row>
    <row r="118" spans="1:12" ht="15.75" x14ac:dyDescent="0.25">
      <c r="A118" s="74"/>
      <c r="B118" s="334"/>
      <c r="C118" s="289" t="s">
        <v>190</v>
      </c>
      <c r="D118" s="78" t="s">
        <v>191</v>
      </c>
      <c r="E118" s="77">
        <v>0</v>
      </c>
      <c r="F118" s="60"/>
      <c r="G118" s="60"/>
      <c r="H118" s="60">
        <v>120000</v>
      </c>
      <c r="I118" s="60"/>
      <c r="J118" s="60">
        <f t="shared" ref="J118:J123" si="42">E118+F118+G118+H118+I118</f>
        <v>120000</v>
      </c>
      <c r="K118" s="336">
        <v>120000</v>
      </c>
      <c r="L118" s="335">
        <f t="shared" si="35"/>
        <v>100</v>
      </c>
    </row>
    <row r="119" spans="1:12" ht="15.75" x14ac:dyDescent="0.25">
      <c r="A119" s="74"/>
      <c r="B119" s="334"/>
      <c r="C119" s="289" t="s">
        <v>192</v>
      </c>
      <c r="D119" s="78" t="s">
        <v>193</v>
      </c>
      <c r="E119" s="77">
        <v>38137</v>
      </c>
      <c r="F119" s="60"/>
      <c r="G119" s="60"/>
      <c r="H119" s="60"/>
      <c r="I119" s="60"/>
      <c r="J119" s="60">
        <f t="shared" si="42"/>
        <v>38137</v>
      </c>
      <c r="K119" s="336">
        <v>38137</v>
      </c>
      <c r="L119" s="335">
        <f t="shared" si="35"/>
        <v>100</v>
      </c>
    </row>
    <row r="120" spans="1:12" ht="15.75" x14ac:dyDescent="0.25">
      <c r="A120" s="74"/>
      <c r="B120" s="334"/>
      <c r="C120" s="289" t="s">
        <v>194</v>
      </c>
      <c r="D120" s="78" t="s">
        <v>195</v>
      </c>
      <c r="E120" s="77">
        <v>75000</v>
      </c>
      <c r="F120" s="60"/>
      <c r="G120" s="60"/>
      <c r="H120" s="60"/>
      <c r="I120" s="60">
        <v>-75000</v>
      </c>
      <c r="J120" s="60">
        <f t="shared" si="42"/>
        <v>0</v>
      </c>
      <c r="K120" s="336">
        <v>0</v>
      </c>
      <c r="L120" s="335">
        <v>0</v>
      </c>
    </row>
    <row r="121" spans="1:12" ht="27" customHeight="1" x14ac:dyDescent="0.25">
      <c r="A121" s="74"/>
      <c r="B121" s="334"/>
      <c r="C121" s="289" t="s">
        <v>613</v>
      </c>
      <c r="D121" s="78" t="s">
        <v>630</v>
      </c>
      <c r="E121" s="77"/>
      <c r="F121" s="60"/>
      <c r="G121" s="60"/>
      <c r="H121" s="60"/>
      <c r="I121" s="60">
        <v>17000</v>
      </c>
      <c r="J121" s="60">
        <f t="shared" si="42"/>
        <v>17000</v>
      </c>
      <c r="K121" s="336">
        <v>17000</v>
      </c>
      <c r="L121" s="335">
        <f t="shared" si="35"/>
        <v>100</v>
      </c>
    </row>
    <row r="122" spans="1:12" ht="15.75" x14ac:dyDescent="0.25">
      <c r="A122" s="74"/>
      <c r="B122" s="334"/>
      <c r="C122" s="289" t="s">
        <v>614</v>
      </c>
      <c r="D122" s="78" t="s">
        <v>629</v>
      </c>
      <c r="E122" s="77"/>
      <c r="F122" s="60"/>
      <c r="G122" s="60"/>
      <c r="H122" s="60"/>
      <c r="I122" s="60">
        <v>40000</v>
      </c>
      <c r="J122" s="60">
        <f t="shared" si="42"/>
        <v>40000</v>
      </c>
      <c r="K122" s="336">
        <v>40000</v>
      </c>
      <c r="L122" s="335">
        <f t="shared" si="35"/>
        <v>100</v>
      </c>
    </row>
    <row r="123" spans="1:12" ht="15.75" x14ac:dyDescent="0.25">
      <c r="A123" s="74"/>
      <c r="B123" s="334"/>
      <c r="C123" s="289" t="s">
        <v>615</v>
      </c>
      <c r="D123" s="78" t="s">
        <v>612</v>
      </c>
      <c r="E123" s="77"/>
      <c r="F123" s="60"/>
      <c r="G123" s="60"/>
      <c r="H123" s="60"/>
      <c r="I123" s="60">
        <v>30000</v>
      </c>
      <c r="J123" s="60">
        <f t="shared" si="42"/>
        <v>30000</v>
      </c>
      <c r="K123" s="336">
        <v>0</v>
      </c>
      <c r="L123" s="335">
        <f t="shared" si="35"/>
        <v>0</v>
      </c>
    </row>
    <row r="124" spans="1:12" ht="15.75" x14ac:dyDescent="0.25">
      <c r="A124" s="79"/>
      <c r="B124" s="80"/>
      <c r="C124" s="81">
        <v>330</v>
      </c>
      <c r="D124" s="82" t="s">
        <v>196</v>
      </c>
      <c r="E124" s="83">
        <f>SUM(E125:E128)</f>
        <v>0</v>
      </c>
      <c r="F124" s="83">
        <f t="shared" ref="F124:K124" si="43">SUM(F125:F128)</f>
        <v>0</v>
      </c>
      <c r="G124" s="83">
        <f t="shared" si="43"/>
        <v>0</v>
      </c>
      <c r="H124" s="83">
        <f t="shared" si="43"/>
        <v>0</v>
      </c>
      <c r="I124" s="83">
        <f t="shared" si="43"/>
        <v>25000</v>
      </c>
      <c r="J124" s="83">
        <f t="shared" si="43"/>
        <v>25000</v>
      </c>
      <c r="K124" s="83">
        <f t="shared" si="43"/>
        <v>25000</v>
      </c>
      <c r="L124" s="335">
        <f t="shared" si="35"/>
        <v>100</v>
      </c>
    </row>
    <row r="125" spans="1:12" x14ac:dyDescent="0.25">
      <c r="A125" s="69" t="s">
        <v>180</v>
      </c>
      <c r="B125" s="69" t="s">
        <v>182</v>
      </c>
      <c r="C125" s="49" t="s">
        <v>197</v>
      </c>
      <c r="D125" s="70" t="s">
        <v>616</v>
      </c>
      <c r="E125" s="50">
        <v>0</v>
      </c>
      <c r="F125" s="54"/>
      <c r="G125" s="54"/>
      <c r="H125" s="54"/>
      <c r="I125" s="54">
        <v>25000</v>
      </c>
      <c r="J125" s="43">
        <f>E125+F125+G125+H125+I125</f>
        <v>25000</v>
      </c>
      <c r="K125" s="336">
        <v>25000</v>
      </c>
      <c r="L125" s="335">
        <f t="shared" si="35"/>
        <v>100</v>
      </c>
    </row>
    <row r="126" spans="1:12" x14ac:dyDescent="0.25">
      <c r="A126" s="69" t="s">
        <v>180</v>
      </c>
      <c r="B126" s="69" t="s">
        <v>182</v>
      </c>
      <c r="C126" s="48" t="s">
        <v>199</v>
      </c>
      <c r="D126" s="70" t="s">
        <v>198</v>
      </c>
      <c r="E126" s="50">
        <v>0</v>
      </c>
      <c r="F126" s="54"/>
      <c r="G126" s="54"/>
      <c r="H126" s="54"/>
      <c r="I126" s="54"/>
      <c r="J126" s="43">
        <f t="shared" si="40"/>
        <v>0</v>
      </c>
      <c r="K126" s="336"/>
      <c r="L126" s="335">
        <v>0</v>
      </c>
    </row>
    <row r="127" spans="1:12" x14ac:dyDescent="0.25">
      <c r="A127" s="69"/>
      <c r="B127" s="69"/>
      <c r="C127" s="48"/>
      <c r="D127" s="70"/>
      <c r="E127" s="50"/>
      <c r="F127" s="54"/>
      <c r="G127" s="54"/>
      <c r="H127" s="54"/>
      <c r="I127" s="54"/>
      <c r="J127" s="43"/>
      <c r="K127" s="336"/>
      <c r="L127" s="335"/>
    </row>
    <row r="128" spans="1:12" ht="16.5" customHeight="1" x14ac:dyDescent="0.25">
      <c r="A128" s="74" t="s">
        <v>180</v>
      </c>
      <c r="B128" s="40" t="s">
        <v>182</v>
      </c>
      <c r="C128" s="36" t="s">
        <v>200</v>
      </c>
      <c r="D128" s="84" t="s">
        <v>198</v>
      </c>
      <c r="E128" s="85">
        <v>0</v>
      </c>
      <c r="F128" s="39"/>
      <c r="G128" s="39"/>
      <c r="H128" s="39"/>
      <c r="I128" s="39"/>
      <c r="J128" s="43">
        <f t="shared" si="40"/>
        <v>0</v>
      </c>
      <c r="K128" s="336"/>
      <c r="L128" s="335">
        <v>0</v>
      </c>
    </row>
    <row r="129" spans="1:12" ht="19.5" thickBot="1" x14ac:dyDescent="0.35">
      <c r="A129" s="86" t="s">
        <v>201</v>
      </c>
      <c r="B129" s="87"/>
      <c r="C129" s="88"/>
      <c r="D129" s="88"/>
      <c r="E129" s="89">
        <f>E131</f>
        <v>16746</v>
      </c>
      <c r="F129" s="89">
        <f t="shared" ref="F129:K129" si="44">F131</f>
        <v>522</v>
      </c>
      <c r="G129" s="89">
        <f t="shared" si="44"/>
        <v>0</v>
      </c>
      <c r="H129" s="89">
        <f t="shared" si="44"/>
        <v>0</v>
      </c>
      <c r="I129" s="89">
        <f t="shared" si="44"/>
        <v>4754</v>
      </c>
      <c r="J129" s="89">
        <f t="shared" si="44"/>
        <v>22022</v>
      </c>
      <c r="K129" s="89">
        <f t="shared" si="44"/>
        <v>56085.599999999999</v>
      </c>
      <c r="L129" s="335">
        <f t="shared" si="35"/>
        <v>254.67986558895649</v>
      </c>
    </row>
    <row r="130" spans="1:12" x14ac:dyDescent="0.25">
      <c r="A130" s="29" t="s">
        <v>18</v>
      </c>
      <c r="B130" s="29" t="s">
        <v>19</v>
      </c>
      <c r="C130" s="29" t="s">
        <v>20</v>
      </c>
      <c r="D130" s="29" t="s">
        <v>21</v>
      </c>
      <c r="E130" s="30" t="s">
        <v>0</v>
      </c>
      <c r="F130" s="30" t="s">
        <v>1</v>
      </c>
      <c r="G130" s="30" t="s">
        <v>2</v>
      </c>
      <c r="H130" s="30" t="s">
        <v>3</v>
      </c>
      <c r="I130" s="30" t="s">
        <v>4</v>
      </c>
      <c r="J130" s="30" t="s">
        <v>5</v>
      </c>
      <c r="K130" s="336"/>
      <c r="L130" s="335"/>
    </row>
    <row r="131" spans="1:12" ht="15.75" x14ac:dyDescent="0.25">
      <c r="A131" s="32"/>
      <c r="B131" s="33" t="s">
        <v>202</v>
      </c>
      <c r="C131" s="32"/>
      <c r="D131" s="90" t="s">
        <v>203</v>
      </c>
      <c r="E131" s="91">
        <f>SUM(E132:E135)</f>
        <v>16746</v>
      </c>
      <c r="F131" s="91">
        <f t="shared" ref="F131:H131" si="45">SUM(F132:F135)</f>
        <v>522</v>
      </c>
      <c r="G131" s="91">
        <f t="shared" si="45"/>
        <v>0</v>
      </c>
      <c r="H131" s="91">
        <f t="shared" si="45"/>
        <v>0</v>
      </c>
      <c r="I131" s="91">
        <f>SUM(I132:I138)</f>
        <v>4754</v>
      </c>
      <c r="J131" s="91">
        <f t="shared" ref="J131:K131" si="46">SUM(J132:J138)</f>
        <v>22022</v>
      </c>
      <c r="K131" s="91">
        <f t="shared" si="46"/>
        <v>56085.599999999999</v>
      </c>
      <c r="L131" s="335">
        <f t="shared" si="35"/>
        <v>254.67986558895649</v>
      </c>
    </row>
    <row r="132" spans="1:12" ht="15.75" x14ac:dyDescent="0.25">
      <c r="A132" s="92"/>
      <c r="B132" s="93" t="s">
        <v>204</v>
      </c>
      <c r="C132" s="93" t="s">
        <v>205</v>
      </c>
      <c r="D132" s="94" t="s">
        <v>206</v>
      </c>
      <c r="E132" s="85">
        <v>996</v>
      </c>
      <c r="F132" s="38"/>
      <c r="G132" s="38"/>
      <c r="H132" s="38"/>
      <c r="I132" s="38"/>
      <c r="J132" s="43">
        <f t="shared" ref="J132" si="47">E132+F132+G132</f>
        <v>996</v>
      </c>
      <c r="K132" s="336">
        <v>996</v>
      </c>
      <c r="L132" s="335">
        <f t="shared" si="35"/>
        <v>100</v>
      </c>
    </row>
    <row r="133" spans="1:12" ht="15.75" x14ac:dyDescent="0.25">
      <c r="A133" s="92"/>
      <c r="B133" s="93" t="s">
        <v>207</v>
      </c>
      <c r="C133" s="93" t="s">
        <v>208</v>
      </c>
      <c r="D133" s="94" t="s">
        <v>209</v>
      </c>
      <c r="E133" s="95">
        <v>1750</v>
      </c>
      <c r="F133" s="38"/>
      <c r="G133" s="38"/>
      <c r="H133" s="38"/>
      <c r="I133" s="38">
        <v>-50</v>
      </c>
      <c r="J133" s="43">
        <f>E133+F133+G133+H133+I133</f>
        <v>1700</v>
      </c>
      <c r="K133" s="336"/>
      <c r="L133" s="335">
        <f t="shared" si="35"/>
        <v>0</v>
      </c>
    </row>
    <row r="134" spans="1:12" ht="15.75" x14ac:dyDescent="0.25">
      <c r="A134" s="92"/>
      <c r="B134" s="93" t="s">
        <v>210</v>
      </c>
      <c r="C134" s="93" t="s">
        <v>211</v>
      </c>
      <c r="D134" s="94" t="s">
        <v>212</v>
      </c>
      <c r="E134" s="95">
        <v>14000</v>
      </c>
      <c r="F134" s="38"/>
      <c r="G134" s="38"/>
      <c r="H134" s="38"/>
      <c r="I134" s="38">
        <v>1000</v>
      </c>
      <c r="J134" s="43">
        <f t="shared" ref="J134:J138" si="48">E134+F134+G134+H134+I134</f>
        <v>15000</v>
      </c>
      <c r="K134" s="336">
        <v>53559.17</v>
      </c>
      <c r="L134" s="335">
        <f t="shared" si="35"/>
        <v>357.06113333333332</v>
      </c>
    </row>
    <row r="135" spans="1:12" ht="15.75" x14ac:dyDescent="0.25">
      <c r="A135" s="92"/>
      <c r="B135" s="93" t="s">
        <v>213</v>
      </c>
      <c r="C135" s="93" t="s">
        <v>214</v>
      </c>
      <c r="D135" s="94" t="s">
        <v>215</v>
      </c>
      <c r="E135" s="95">
        <v>0</v>
      </c>
      <c r="F135" s="38">
        <v>522</v>
      </c>
      <c r="G135" s="38"/>
      <c r="H135" s="38"/>
      <c r="I135" s="38"/>
      <c r="J135" s="43">
        <f t="shared" si="48"/>
        <v>522</v>
      </c>
      <c r="K135" s="336"/>
      <c r="L135" s="335">
        <f t="shared" si="35"/>
        <v>0</v>
      </c>
    </row>
    <row r="136" spans="1:12" ht="15.75" x14ac:dyDescent="0.25">
      <c r="A136" s="92"/>
      <c r="B136" s="93" t="s">
        <v>216</v>
      </c>
      <c r="C136" s="93" t="s">
        <v>217</v>
      </c>
      <c r="D136" s="94" t="s">
        <v>218</v>
      </c>
      <c r="E136" s="95"/>
      <c r="F136" s="38"/>
      <c r="G136" s="38"/>
      <c r="H136" s="38"/>
      <c r="I136" s="38">
        <v>221</v>
      </c>
      <c r="J136" s="43">
        <f t="shared" si="48"/>
        <v>221</v>
      </c>
      <c r="K136" s="336"/>
      <c r="L136" s="335">
        <f t="shared" si="35"/>
        <v>0</v>
      </c>
    </row>
    <row r="137" spans="1:12" ht="15.75" x14ac:dyDescent="0.25">
      <c r="A137" s="92"/>
      <c r="B137" s="93"/>
      <c r="C137" s="93"/>
      <c r="D137" s="94" t="s">
        <v>661</v>
      </c>
      <c r="E137" s="95"/>
      <c r="F137" s="38"/>
      <c r="G137" s="38"/>
      <c r="H137" s="38"/>
      <c r="I137" s="38">
        <v>3583</v>
      </c>
      <c r="J137" s="43">
        <f t="shared" si="48"/>
        <v>3583</v>
      </c>
      <c r="K137" s="336">
        <v>1530.43</v>
      </c>
      <c r="L137" s="335"/>
    </row>
    <row r="138" spans="1:12" ht="15.75" x14ac:dyDescent="0.25">
      <c r="A138" s="92"/>
      <c r="B138" s="93"/>
      <c r="C138" s="93"/>
      <c r="D138" s="94"/>
      <c r="E138" s="95"/>
      <c r="F138" s="38"/>
      <c r="G138" s="38"/>
      <c r="H138" s="38"/>
      <c r="I138" s="38"/>
      <c r="J138" s="43">
        <f t="shared" si="48"/>
        <v>0</v>
      </c>
      <c r="K138" s="336"/>
      <c r="L138" s="335"/>
    </row>
    <row r="139" spans="1:12" ht="18.75" x14ac:dyDescent="0.3">
      <c r="A139" s="25" t="s">
        <v>219</v>
      </c>
      <c r="B139" s="26"/>
      <c r="C139" s="27"/>
      <c r="D139" s="27"/>
      <c r="E139" s="28">
        <f t="shared" ref="E139:K139" si="49">E141+E199+E206+E220+E254+E285+E300+E340+E356+E364+E370+E401+E404+E425+E468+E450</f>
        <v>557443</v>
      </c>
      <c r="F139" s="28">
        <f t="shared" si="49"/>
        <v>45390</v>
      </c>
      <c r="G139" s="28">
        <f t="shared" si="49"/>
        <v>17392.489999999998</v>
      </c>
      <c r="H139" s="28">
        <f t="shared" si="49"/>
        <v>0</v>
      </c>
      <c r="I139" s="28">
        <f t="shared" si="49"/>
        <v>65679</v>
      </c>
      <c r="J139" s="28">
        <f t="shared" si="49"/>
        <v>685904.49</v>
      </c>
      <c r="K139" s="28">
        <f t="shared" si="49"/>
        <v>636944.89</v>
      </c>
      <c r="L139" s="335">
        <f t="shared" si="35"/>
        <v>92.862038270080433</v>
      </c>
    </row>
    <row r="140" spans="1:12" x14ac:dyDescent="0.25">
      <c r="A140" s="29" t="s">
        <v>18</v>
      </c>
      <c r="B140" s="29" t="s">
        <v>19</v>
      </c>
      <c r="C140" s="29" t="s">
        <v>20</v>
      </c>
      <c r="D140" s="29" t="s">
        <v>21</v>
      </c>
      <c r="E140" s="30" t="s">
        <v>0</v>
      </c>
      <c r="F140" s="30" t="s">
        <v>1</v>
      </c>
      <c r="G140" s="30" t="s">
        <v>2</v>
      </c>
      <c r="H140" s="30" t="s">
        <v>3</v>
      </c>
      <c r="I140" s="30" t="s">
        <v>4</v>
      </c>
      <c r="J140" s="30" t="s">
        <v>5</v>
      </c>
      <c r="K140" s="336"/>
      <c r="L140" s="335"/>
    </row>
    <row r="141" spans="1:12" ht="15.75" x14ac:dyDescent="0.25">
      <c r="A141" s="96" t="s">
        <v>220</v>
      </c>
      <c r="B141" s="97"/>
      <c r="C141" s="98" t="s">
        <v>221</v>
      </c>
      <c r="D141" s="99" t="s">
        <v>222</v>
      </c>
      <c r="E141" s="100">
        <f t="shared" ref="E141:K141" si="50">E152+E176+E184+E198</f>
        <v>165438</v>
      </c>
      <c r="F141" s="100">
        <f t="shared" si="50"/>
        <v>4300</v>
      </c>
      <c r="G141" s="100">
        <f t="shared" si="50"/>
        <v>0</v>
      </c>
      <c r="H141" s="100">
        <f t="shared" si="50"/>
        <v>0</v>
      </c>
      <c r="I141" s="100">
        <f t="shared" si="50"/>
        <v>25862</v>
      </c>
      <c r="J141" s="100">
        <f t="shared" si="50"/>
        <v>195600</v>
      </c>
      <c r="K141" s="100">
        <f t="shared" si="50"/>
        <v>186988.63</v>
      </c>
      <c r="L141" s="335">
        <f t="shared" si="35"/>
        <v>95.597459100204503</v>
      </c>
    </row>
    <row r="142" spans="1:12" ht="15.75" x14ac:dyDescent="0.25">
      <c r="A142" s="74">
        <v>41</v>
      </c>
      <c r="B142" s="75"/>
      <c r="C142" s="41">
        <v>611000</v>
      </c>
      <c r="D142" s="101" t="s">
        <v>223</v>
      </c>
      <c r="E142" s="95">
        <v>75000</v>
      </c>
      <c r="F142" s="95"/>
      <c r="G142" s="95"/>
      <c r="H142" s="95"/>
      <c r="I142" s="95">
        <v>17600</v>
      </c>
      <c r="J142" s="43">
        <f>E142+F142+G142+H142+I142</f>
        <v>92600</v>
      </c>
      <c r="K142" s="336">
        <v>93518.81</v>
      </c>
      <c r="L142" s="335">
        <f t="shared" si="35"/>
        <v>100.99223542116631</v>
      </c>
    </row>
    <row r="143" spans="1:12" ht="15.75" x14ac:dyDescent="0.25">
      <c r="A143" s="74">
        <v>41</v>
      </c>
      <c r="B143" s="75"/>
      <c r="C143" s="41">
        <v>621000</v>
      </c>
      <c r="D143" s="101" t="s">
        <v>224</v>
      </c>
      <c r="E143" s="95">
        <v>1320</v>
      </c>
      <c r="F143" s="95"/>
      <c r="G143" s="95"/>
      <c r="H143" s="95"/>
      <c r="I143" s="95">
        <v>250</v>
      </c>
      <c r="J143" s="43">
        <f t="shared" ref="J143:J151" si="51">E143+F143+G143+H143+I143</f>
        <v>1570</v>
      </c>
      <c r="K143" s="336">
        <v>1554.89</v>
      </c>
      <c r="L143" s="335">
        <f t="shared" si="35"/>
        <v>99.03757961783441</v>
      </c>
    </row>
    <row r="144" spans="1:12" ht="15.75" x14ac:dyDescent="0.25">
      <c r="A144" s="74">
        <v>41</v>
      </c>
      <c r="B144" s="75"/>
      <c r="C144" s="41">
        <v>623000</v>
      </c>
      <c r="D144" s="101" t="s">
        <v>225</v>
      </c>
      <c r="E144" s="95">
        <v>6380</v>
      </c>
      <c r="F144" s="95"/>
      <c r="G144" s="95"/>
      <c r="H144" s="95"/>
      <c r="I144" s="95">
        <v>1540</v>
      </c>
      <c r="J144" s="43">
        <f t="shared" si="51"/>
        <v>7920</v>
      </c>
      <c r="K144" s="336">
        <v>7913.05</v>
      </c>
      <c r="L144" s="335">
        <f t="shared" si="35"/>
        <v>99.912247474747474</v>
      </c>
    </row>
    <row r="145" spans="1:12" ht="15.75" x14ac:dyDescent="0.25">
      <c r="A145" s="74">
        <v>41</v>
      </c>
      <c r="B145" s="75"/>
      <c r="C145" s="41">
        <v>625001</v>
      </c>
      <c r="D145" s="101" t="s">
        <v>226</v>
      </c>
      <c r="E145" s="95">
        <v>1075</v>
      </c>
      <c r="F145" s="95"/>
      <c r="G145" s="95"/>
      <c r="H145" s="95"/>
      <c r="I145" s="95">
        <v>80</v>
      </c>
      <c r="J145" s="43">
        <f t="shared" si="51"/>
        <v>1155</v>
      </c>
      <c r="K145" s="336">
        <v>1153.98</v>
      </c>
      <c r="L145" s="335">
        <f t="shared" si="35"/>
        <v>99.911688311688323</v>
      </c>
    </row>
    <row r="146" spans="1:12" ht="15.75" x14ac:dyDescent="0.25">
      <c r="A146" s="74">
        <v>41</v>
      </c>
      <c r="B146" s="75"/>
      <c r="C146" s="41">
        <v>625002</v>
      </c>
      <c r="D146" s="101" t="s">
        <v>227</v>
      </c>
      <c r="E146" s="95">
        <v>10200</v>
      </c>
      <c r="F146" s="95"/>
      <c r="G146" s="95"/>
      <c r="H146" s="95"/>
      <c r="I146" s="95">
        <v>1330</v>
      </c>
      <c r="J146" s="43">
        <f t="shared" si="51"/>
        <v>11530</v>
      </c>
      <c r="K146" s="336">
        <v>12144.73</v>
      </c>
      <c r="L146" s="335">
        <f t="shared" si="35"/>
        <v>105.33156981786642</v>
      </c>
    </row>
    <row r="147" spans="1:12" ht="15.75" x14ac:dyDescent="0.25">
      <c r="A147" s="74">
        <v>41</v>
      </c>
      <c r="B147" s="75"/>
      <c r="C147" s="41">
        <v>625003</v>
      </c>
      <c r="D147" s="101" t="s">
        <v>228</v>
      </c>
      <c r="E147" s="95">
        <v>664</v>
      </c>
      <c r="F147" s="95"/>
      <c r="G147" s="95"/>
      <c r="H147" s="95"/>
      <c r="I147" s="95">
        <v>90</v>
      </c>
      <c r="J147" s="43">
        <f t="shared" si="51"/>
        <v>754</v>
      </c>
      <c r="K147" s="336">
        <v>752.61</v>
      </c>
      <c r="L147" s="335">
        <f t="shared" si="35"/>
        <v>99.815649867374006</v>
      </c>
    </row>
    <row r="148" spans="1:12" ht="15.75" x14ac:dyDescent="0.25">
      <c r="A148" s="74">
        <v>41</v>
      </c>
      <c r="B148" s="75"/>
      <c r="C148" s="41">
        <v>625004</v>
      </c>
      <c r="D148" s="101" t="s">
        <v>229</v>
      </c>
      <c r="E148" s="95">
        <v>1938</v>
      </c>
      <c r="F148" s="95"/>
      <c r="G148" s="95"/>
      <c r="H148" s="95"/>
      <c r="I148" s="95">
        <v>522</v>
      </c>
      <c r="J148" s="43">
        <f t="shared" si="51"/>
        <v>2460</v>
      </c>
      <c r="K148" s="336">
        <v>2457.87</v>
      </c>
      <c r="L148" s="335">
        <f t="shared" si="35"/>
        <v>99.913414634146335</v>
      </c>
    </row>
    <row r="149" spans="1:12" ht="15.75" x14ac:dyDescent="0.25">
      <c r="A149" s="74">
        <v>41</v>
      </c>
      <c r="B149" s="75"/>
      <c r="C149" s="41">
        <v>625005</v>
      </c>
      <c r="D149" s="101" t="s">
        <v>230</v>
      </c>
      <c r="E149" s="95">
        <v>720</v>
      </c>
      <c r="F149" s="95"/>
      <c r="G149" s="95"/>
      <c r="H149" s="95"/>
      <c r="I149" s="95">
        <v>55</v>
      </c>
      <c r="J149" s="43">
        <f t="shared" si="51"/>
        <v>775</v>
      </c>
      <c r="K149" s="336">
        <v>774.91</v>
      </c>
      <c r="L149" s="335">
        <f t="shared" si="35"/>
        <v>99.98838709677419</v>
      </c>
    </row>
    <row r="150" spans="1:12" ht="15.75" x14ac:dyDescent="0.25">
      <c r="A150" s="74">
        <v>41</v>
      </c>
      <c r="B150" s="75"/>
      <c r="C150" s="41">
        <v>625007</v>
      </c>
      <c r="D150" s="101" t="s">
        <v>231</v>
      </c>
      <c r="E150" s="95">
        <v>3431</v>
      </c>
      <c r="F150" s="95"/>
      <c r="G150" s="95"/>
      <c r="H150" s="95"/>
      <c r="I150" s="95">
        <v>685</v>
      </c>
      <c r="J150" s="43">
        <f t="shared" si="51"/>
        <v>4116</v>
      </c>
      <c r="K150" s="336">
        <v>4115.41</v>
      </c>
      <c r="L150" s="335">
        <f t="shared" si="35"/>
        <v>99.985665694849374</v>
      </c>
    </row>
    <row r="151" spans="1:12" ht="15.75" x14ac:dyDescent="0.25">
      <c r="A151" s="74">
        <v>41</v>
      </c>
      <c r="B151" s="75"/>
      <c r="C151" s="41">
        <v>627000</v>
      </c>
      <c r="D151" s="101" t="s">
        <v>232</v>
      </c>
      <c r="E151" s="95">
        <v>200</v>
      </c>
      <c r="F151" s="95"/>
      <c r="G151" s="95"/>
      <c r="H151" s="95"/>
      <c r="I151" s="95"/>
      <c r="J151" s="43">
        <f t="shared" si="51"/>
        <v>200</v>
      </c>
      <c r="K151" s="336">
        <v>119.52</v>
      </c>
      <c r="L151" s="335">
        <f t="shared" si="35"/>
        <v>59.760000000000005</v>
      </c>
    </row>
    <row r="152" spans="1:12" ht="15.75" x14ac:dyDescent="0.25">
      <c r="A152" s="102"/>
      <c r="B152" s="68"/>
      <c r="C152" s="102"/>
      <c r="D152" s="103" t="s">
        <v>233</v>
      </c>
      <c r="E152" s="104">
        <f>SUM(E142:E151)</f>
        <v>100928</v>
      </c>
      <c r="F152" s="104">
        <f t="shared" ref="F152:K152" si="52">SUM(F142:F151)</f>
        <v>0</v>
      </c>
      <c r="G152" s="104">
        <f t="shared" si="52"/>
        <v>0</v>
      </c>
      <c r="H152" s="104">
        <f t="shared" si="52"/>
        <v>0</v>
      </c>
      <c r="I152" s="104">
        <f t="shared" si="52"/>
        <v>22152</v>
      </c>
      <c r="J152" s="104">
        <f t="shared" si="52"/>
        <v>123080</v>
      </c>
      <c r="K152" s="104">
        <f t="shared" si="52"/>
        <v>124505.78</v>
      </c>
      <c r="L152" s="335">
        <f t="shared" si="35"/>
        <v>101.15841728956777</v>
      </c>
    </row>
    <row r="153" spans="1:12" ht="15.75" x14ac:dyDescent="0.25">
      <c r="A153" s="74">
        <v>41</v>
      </c>
      <c r="B153" s="75"/>
      <c r="C153" s="41">
        <v>631001</v>
      </c>
      <c r="D153" s="101" t="s">
        <v>234</v>
      </c>
      <c r="E153" s="95">
        <v>500</v>
      </c>
      <c r="F153" s="95"/>
      <c r="G153" s="95"/>
      <c r="H153" s="95"/>
      <c r="I153" s="95">
        <v>-400</v>
      </c>
      <c r="J153" s="43">
        <f>SUM(E153:I153)</f>
        <v>100</v>
      </c>
      <c r="K153" s="336">
        <v>0</v>
      </c>
      <c r="L153" s="335">
        <f t="shared" si="35"/>
        <v>0</v>
      </c>
    </row>
    <row r="154" spans="1:12" ht="15.75" x14ac:dyDescent="0.25">
      <c r="A154" s="74">
        <v>41</v>
      </c>
      <c r="B154" s="75"/>
      <c r="C154" s="41">
        <v>631002</v>
      </c>
      <c r="D154" s="101" t="s">
        <v>235</v>
      </c>
      <c r="E154" s="95">
        <v>1000</v>
      </c>
      <c r="F154" s="95"/>
      <c r="G154" s="95"/>
      <c r="H154" s="95"/>
      <c r="I154" s="95">
        <v>-700</v>
      </c>
      <c r="J154" s="43">
        <f>E154+F154+G154+H154+I154</f>
        <v>300</v>
      </c>
      <c r="K154" s="336">
        <v>0</v>
      </c>
      <c r="L154" s="335">
        <f t="shared" si="35"/>
        <v>0</v>
      </c>
    </row>
    <row r="155" spans="1:12" x14ac:dyDescent="0.25">
      <c r="A155" s="74">
        <v>41</v>
      </c>
      <c r="B155" s="40"/>
      <c r="C155" s="41">
        <v>632001</v>
      </c>
      <c r="D155" s="105" t="s">
        <v>236</v>
      </c>
      <c r="E155" s="95">
        <v>6000</v>
      </c>
      <c r="F155" s="95"/>
      <c r="G155" s="95"/>
      <c r="H155" s="95"/>
      <c r="I155" s="95"/>
      <c r="J155" s="43">
        <f t="shared" ref="J155:J172" si="53">E155+F155+G155+H155+I155</f>
        <v>6000</v>
      </c>
      <c r="K155" s="336">
        <v>5073.37</v>
      </c>
      <c r="L155" s="335">
        <f t="shared" si="35"/>
        <v>84.55616666666667</v>
      </c>
    </row>
    <row r="156" spans="1:12" x14ac:dyDescent="0.25">
      <c r="A156" s="74">
        <v>41</v>
      </c>
      <c r="B156" s="40"/>
      <c r="C156" s="41" t="s">
        <v>237</v>
      </c>
      <c r="D156" s="106" t="s">
        <v>238</v>
      </c>
      <c r="E156" s="95">
        <v>6000</v>
      </c>
      <c r="F156" s="95"/>
      <c r="G156" s="95"/>
      <c r="H156" s="95"/>
      <c r="I156" s="95"/>
      <c r="J156" s="43">
        <f t="shared" si="53"/>
        <v>6000</v>
      </c>
      <c r="K156" s="336">
        <v>4674.5</v>
      </c>
      <c r="L156" s="335">
        <f t="shared" si="35"/>
        <v>77.908333333333331</v>
      </c>
    </row>
    <row r="157" spans="1:12" x14ac:dyDescent="0.25">
      <c r="A157" s="74">
        <v>41</v>
      </c>
      <c r="B157" s="40"/>
      <c r="C157" s="41">
        <v>632002</v>
      </c>
      <c r="D157" s="106" t="s">
        <v>239</v>
      </c>
      <c r="E157" s="95">
        <v>1000</v>
      </c>
      <c r="F157" s="95"/>
      <c r="G157" s="95"/>
      <c r="H157" s="95"/>
      <c r="I157" s="95"/>
      <c r="J157" s="43">
        <f t="shared" si="53"/>
        <v>1000</v>
      </c>
      <c r="K157" s="336">
        <v>684.56</v>
      </c>
      <c r="L157" s="335">
        <f t="shared" si="35"/>
        <v>68.455999999999989</v>
      </c>
    </row>
    <row r="158" spans="1:12" x14ac:dyDescent="0.25">
      <c r="A158" s="74">
        <v>41</v>
      </c>
      <c r="B158" s="40"/>
      <c r="C158" s="41">
        <v>632003</v>
      </c>
      <c r="D158" s="106" t="s">
        <v>243</v>
      </c>
      <c r="E158" s="95">
        <v>1000</v>
      </c>
      <c r="F158" s="95"/>
      <c r="G158" s="95"/>
      <c r="H158" s="95"/>
      <c r="I158" s="95">
        <v>200</v>
      </c>
      <c r="J158" s="43">
        <f t="shared" si="53"/>
        <v>1200</v>
      </c>
      <c r="K158" s="336">
        <v>1081.3499999999999</v>
      </c>
      <c r="L158" s="335">
        <f t="shared" si="35"/>
        <v>90.112499999999997</v>
      </c>
    </row>
    <row r="159" spans="1:12" x14ac:dyDescent="0.25">
      <c r="A159" s="74">
        <v>41</v>
      </c>
      <c r="B159" s="40"/>
      <c r="C159" s="41">
        <v>632004</v>
      </c>
      <c r="D159" s="106" t="s">
        <v>608</v>
      </c>
      <c r="E159" s="95">
        <v>500</v>
      </c>
      <c r="F159" s="95"/>
      <c r="G159" s="95"/>
      <c r="H159" s="95"/>
      <c r="I159" s="95"/>
      <c r="J159" s="43">
        <f t="shared" si="53"/>
        <v>500</v>
      </c>
      <c r="K159" s="336">
        <v>85.52</v>
      </c>
      <c r="L159" s="335">
        <f t="shared" si="35"/>
        <v>17.103999999999999</v>
      </c>
    </row>
    <row r="160" spans="1:12" x14ac:dyDescent="0.25">
      <c r="A160" s="74">
        <v>41</v>
      </c>
      <c r="B160" s="40"/>
      <c r="C160" s="41">
        <v>632005</v>
      </c>
      <c r="D160" s="107" t="s">
        <v>240</v>
      </c>
      <c r="E160" s="95">
        <v>1800</v>
      </c>
      <c r="F160" s="95"/>
      <c r="G160" s="95"/>
      <c r="H160" s="95"/>
      <c r="I160" s="95">
        <v>150</v>
      </c>
      <c r="J160" s="43">
        <f t="shared" ref="J160" si="54">E160+F160+G160+H160+I160</f>
        <v>1950</v>
      </c>
      <c r="K160" s="336">
        <v>1945.9</v>
      </c>
      <c r="L160" s="335">
        <f t="shared" ref="L160" si="55">K160/J160*100</f>
        <v>99.789743589743594</v>
      </c>
    </row>
    <row r="161" spans="1:12" x14ac:dyDescent="0.25">
      <c r="A161" s="74">
        <v>41</v>
      </c>
      <c r="B161" s="40"/>
      <c r="C161" s="41">
        <v>633001</v>
      </c>
      <c r="D161" s="106" t="s">
        <v>244</v>
      </c>
      <c r="E161" s="95">
        <v>1000</v>
      </c>
      <c r="F161" s="95"/>
      <c r="G161" s="95"/>
      <c r="H161" s="95"/>
      <c r="I161" s="95"/>
      <c r="J161" s="43">
        <f t="shared" si="53"/>
        <v>1000</v>
      </c>
      <c r="K161" s="336">
        <v>714.87</v>
      </c>
      <c r="L161" s="335">
        <f t="shared" ref="L161:L231" si="56">K161/J161*100</f>
        <v>71.486999999999995</v>
      </c>
    </row>
    <row r="162" spans="1:12" ht="15.75" x14ac:dyDescent="0.25">
      <c r="A162" s="108">
        <v>41</v>
      </c>
      <c r="B162" s="109"/>
      <c r="C162" s="108">
        <v>633005</v>
      </c>
      <c r="D162" s="110" t="s">
        <v>245</v>
      </c>
      <c r="E162" s="111">
        <v>500</v>
      </c>
      <c r="F162" s="111"/>
      <c r="G162" s="111"/>
      <c r="H162" s="111"/>
      <c r="I162" s="111"/>
      <c r="J162" s="43">
        <f t="shared" si="53"/>
        <v>500</v>
      </c>
      <c r="K162" s="336">
        <v>0</v>
      </c>
      <c r="L162" s="335">
        <f t="shared" si="56"/>
        <v>0</v>
      </c>
    </row>
    <row r="163" spans="1:12" x14ac:dyDescent="0.25">
      <c r="A163" s="74">
        <v>41</v>
      </c>
      <c r="B163" s="40"/>
      <c r="C163" s="41">
        <v>633006</v>
      </c>
      <c r="D163" s="106" t="s">
        <v>246</v>
      </c>
      <c r="E163" s="95">
        <v>3000</v>
      </c>
      <c r="F163" s="95"/>
      <c r="G163" s="95"/>
      <c r="H163" s="95"/>
      <c r="I163" s="95"/>
      <c r="J163" s="43">
        <f t="shared" si="53"/>
        <v>3000</v>
      </c>
      <c r="K163" s="336">
        <v>2693.91</v>
      </c>
      <c r="L163" s="335">
        <f t="shared" si="56"/>
        <v>89.796999999999997</v>
      </c>
    </row>
    <row r="164" spans="1:12" x14ac:dyDescent="0.25">
      <c r="A164" s="74">
        <v>41</v>
      </c>
      <c r="B164" s="40"/>
      <c r="C164" s="41" t="s">
        <v>247</v>
      </c>
      <c r="D164" s="106" t="s">
        <v>248</v>
      </c>
      <c r="E164" s="95">
        <v>1200</v>
      </c>
      <c r="F164" s="95"/>
      <c r="G164" s="95"/>
      <c r="H164" s="95"/>
      <c r="I164" s="95">
        <v>-700</v>
      </c>
      <c r="J164" s="43">
        <f t="shared" si="53"/>
        <v>500</v>
      </c>
      <c r="K164" s="336">
        <v>412.77</v>
      </c>
      <c r="L164" s="335">
        <f t="shared" si="56"/>
        <v>82.553999999999988</v>
      </c>
    </row>
    <row r="165" spans="1:12" x14ac:dyDescent="0.25">
      <c r="A165" s="74">
        <v>41</v>
      </c>
      <c r="B165" s="40"/>
      <c r="C165" s="41">
        <v>633009</v>
      </c>
      <c r="D165" s="106" t="s">
        <v>249</v>
      </c>
      <c r="E165" s="95">
        <v>700</v>
      </c>
      <c r="F165" s="95"/>
      <c r="G165" s="95"/>
      <c r="H165" s="95"/>
      <c r="I165" s="95">
        <v>150</v>
      </c>
      <c r="J165" s="43">
        <f t="shared" si="53"/>
        <v>850</v>
      </c>
      <c r="K165" s="336">
        <v>831.43</v>
      </c>
      <c r="L165" s="335">
        <f t="shared" si="56"/>
        <v>97.815294117647056</v>
      </c>
    </row>
    <row r="166" spans="1:12" x14ac:dyDescent="0.25">
      <c r="A166" s="74">
        <v>111</v>
      </c>
      <c r="B166" s="40"/>
      <c r="C166" s="41">
        <v>633010</v>
      </c>
      <c r="D166" s="106"/>
      <c r="E166" s="95">
        <v>0</v>
      </c>
      <c r="F166" s="95"/>
      <c r="G166" s="95"/>
      <c r="H166" s="95"/>
      <c r="I166" s="95"/>
      <c r="J166" s="43">
        <v>0</v>
      </c>
      <c r="K166" s="336">
        <v>100</v>
      </c>
      <c r="L166" s="335"/>
    </row>
    <row r="167" spans="1:12" x14ac:dyDescent="0.25">
      <c r="A167" s="74">
        <v>41</v>
      </c>
      <c r="B167" s="40"/>
      <c r="C167" s="41">
        <v>633013</v>
      </c>
      <c r="D167" s="106" t="s">
        <v>250</v>
      </c>
      <c r="E167" s="95">
        <v>720</v>
      </c>
      <c r="F167" s="95"/>
      <c r="G167" s="95"/>
      <c r="H167" s="95"/>
      <c r="I167" s="95">
        <v>500</v>
      </c>
      <c r="J167" s="43">
        <f t="shared" si="53"/>
        <v>1220</v>
      </c>
      <c r="K167" s="336">
        <v>1207.8</v>
      </c>
      <c r="L167" s="335">
        <f t="shared" si="56"/>
        <v>99</v>
      </c>
    </row>
    <row r="168" spans="1:12" x14ac:dyDescent="0.25">
      <c r="A168" s="74">
        <v>41</v>
      </c>
      <c r="B168" s="40"/>
      <c r="C168" s="41">
        <v>633016</v>
      </c>
      <c r="D168" s="106" t="s">
        <v>251</v>
      </c>
      <c r="E168" s="95">
        <v>2500</v>
      </c>
      <c r="F168" s="95"/>
      <c r="G168" s="95"/>
      <c r="H168" s="95"/>
      <c r="I168" s="95"/>
      <c r="J168" s="43">
        <f t="shared" si="53"/>
        <v>2500</v>
      </c>
      <c r="K168" s="336">
        <v>2348.46</v>
      </c>
      <c r="L168" s="335">
        <f t="shared" si="56"/>
        <v>93.938400000000001</v>
      </c>
    </row>
    <row r="169" spans="1:12" x14ac:dyDescent="0.25">
      <c r="A169" s="74">
        <v>41</v>
      </c>
      <c r="B169" s="40"/>
      <c r="C169" s="41">
        <v>634001</v>
      </c>
      <c r="D169" s="106" t="s">
        <v>252</v>
      </c>
      <c r="E169" s="95">
        <v>4000</v>
      </c>
      <c r="F169" s="95"/>
      <c r="G169" s="95"/>
      <c r="H169" s="95"/>
      <c r="I169" s="95">
        <v>-2000</v>
      </c>
      <c r="J169" s="43">
        <f t="shared" si="53"/>
        <v>2000</v>
      </c>
      <c r="K169" s="336">
        <v>1508.11</v>
      </c>
      <c r="L169" s="335">
        <f t="shared" si="56"/>
        <v>75.405499999999989</v>
      </c>
    </row>
    <row r="170" spans="1:12" x14ac:dyDescent="0.25">
      <c r="A170" s="74">
        <v>41</v>
      </c>
      <c r="B170" s="40"/>
      <c r="C170" s="41">
        <v>634002</v>
      </c>
      <c r="D170" s="106" t="s">
        <v>253</v>
      </c>
      <c r="E170" s="95">
        <v>2000</v>
      </c>
      <c r="F170" s="95"/>
      <c r="G170" s="95"/>
      <c r="H170" s="95"/>
      <c r="I170" s="95">
        <v>-500</v>
      </c>
      <c r="J170" s="43">
        <f t="shared" si="53"/>
        <v>1500</v>
      </c>
      <c r="K170" s="336">
        <v>1200.43</v>
      </c>
      <c r="L170" s="335">
        <f t="shared" si="56"/>
        <v>80.028666666666666</v>
      </c>
    </row>
    <row r="171" spans="1:12" x14ac:dyDescent="0.25">
      <c r="A171" s="74">
        <v>41</v>
      </c>
      <c r="B171" s="40"/>
      <c r="C171" s="41">
        <v>634003</v>
      </c>
      <c r="D171" s="106" t="s">
        <v>254</v>
      </c>
      <c r="E171" s="95">
        <v>400</v>
      </c>
      <c r="F171" s="95"/>
      <c r="G171" s="95"/>
      <c r="H171" s="95"/>
      <c r="I171" s="95"/>
      <c r="J171" s="43">
        <f t="shared" si="53"/>
        <v>400</v>
      </c>
      <c r="K171" s="336">
        <v>366.13</v>
      </c>
      <c r="L171" s="335">
        <f t="shared" si="56"/>
        <v>91.532499999999999</v>
      </c>
    </row>
    <row r="172" spans="1:12" x14ac:dyDescent="0.25">
      <c r="A172" s="74">
        <v>41</v>
      </c>
      <c r="B172" s="40"/>
      <c r="C172" s="41">
        <v>634005</v>
      </c>
      <c r="D172" s="106" t="s">
        <v>255</v>
      </c>
      <c r="E172" s="95">
        <v>200</v>
      </c>
      <c r="F172" s="95"/>
      <c r="G172" s="95"/>
      <c r="H172" s="95"/>
      <c r="I172" s="95"/>
      <c r="J172" s="43">
        <f t="shared" si="53"/>
        <v>200</v>
      </c>
      <c r="K172" s="336">
        <v>127.41</v>
      </c>
      <c r="L172" s="335">
        <f t="shared" si="56"/>
        <v>63.704999999999998</v>
      </c>
    </row>
    <row r="173" spans="1:12" x14ac:dyDescent="0.25">
      <c r="A173" s="74"/>
      <c r="B173" s="40"/>
      <c r="C173" s="41"/>
      <c r="D173" s="106"/>
      <c r="E173" s="95"/>
      <c r="F173" s="95"/>
      <c r="G173" s="95"/>
      <c r="H173" s="95"/>
      <c r="I173" s="95"/>
      <c r="J173" s="43"/>
      <c r="K173" s="336"/>
      <c r="L173" s="335"/>
    </row>
    <row r="174" spans="1:12" x14ac:dyDescent="0.25">
      <c r="A174" s="74"/>
      <c r="B174" s="40"/>
      <c r="C174" s="41"/>
      <c r="D174" s="106"/>
      <c r="E174" s="95"/>
      <c r="F174" s="95"/>
      <c r="G174" s="95"/>
      <c r="H174" s="95"/>
      <c r="I174" s="95"/>
      <c r="J174" s="43"/>
      <c r="K174" s="336"/>
      <c r="L174" s="335"/>
    </row>
    <row r="175" spans="1:12" x14ac:dyDescent="0.25">
      <c r="A175" s="74"/>
      <c r="B175" s="40"/>
      <c r="C175" s="41"/>
      <c r="D175" s="106"/>
      <c r="E175" s="95"/>
      <c r="F175" s="95"/>
      <c r="G175" s="95"/>
      <c r="H175" s="95"/>
      <c r="I175" s="95"/>
      <c r="J175" s="43"/>
      <c r="K175" s="336"/>
      <c r="L175" s="335"/>
    </row>
    <row r="176" spans="1:12" ht="15.75" x14ac:dyDescent="0.25">
      <c r="A176" s="102"/>
      <c r="B176" s="68"/>
      <c r="C176" s="68"/>
      <c r="D176" s="112" t="s">
        <v>256</v>
      </c>
      <c r="E176" s="104">
        <f t="shared" ref="E176:K176" si="57">SUM(E153:E172)</f>
        <v>34020</v>
      </c>
      <c r="F176" s="104">
        <f t="shared" si="57"/>
        <v>0</v>
      </c>
      <c r="G176" s="104">
        <f t="shared" si="57"/>
        <v>0</v>
      </c>
      <c r="H176" s="104">
        <f t="shared" si="57"/>
        <v>0</v>
      </c>
      <c r="I176" s="104">
        <f t="shared" si="57"/>
        <v>-3300</v>
      </c>
      <c r="J176" s="104">
        <f t="shared" si="57"/>
        <v>30720</v>
      </c>
      <c r="K176" s="104">
        <f t="shared" si="57"/>
        <v>25056.52</v>
      </c>
      <c r="L176" s="335">
        <f t="shared" si="56"/>
        <v>81.564192708333337</v>
      </c>
    </row>
    <row r="177" spans="1:12" x14ac:dyDescent="0.25">
      <c r="A177" s="29" t="s">
        <v>18</v>
      </c>
      <c r="B177" s="29" t="s">
        <v>19</v>
      </c>
      <c r="C177" s="29" t="s">
        <v>20</v>
      </c>
      <c r="D177" s="29" t="s">
        <v>21</v>
      </c>
      <c r="E177" s="30" t="s">
        <v>0</v>
      </c>
      <c r="F177" s="30" t="s">
        <v>1</v>
      </c>
      <c r="G177" s="30" t="s">
        <v>2</v>
      </c>
      <c r="H177" s="30"/>
      <c r="I177" s="30"/>
      <c r="J177" s="30" t="s">
        <v>5</v>
      </c>
      <c r="L177" s="335"/>
    </row>
    <row r="178" spans="1:12" ht="15.75" x14ac:dyDescent="0.25">
      <c r="A178" s="41">
        <v>41</v>
      </c>
      <c r="B178" s="75"/>
      <c r="C178" s="41" t="s">
        <v>257</v>
      </c>
      <c r="D178" s="113" t="s">
        <v>258</v>
      </c>
      <c r="E178" s="85">
        <v>100</v>
      </c>
      <c r="F178" s="85"/>
      <c r="G178" s="85"/>
      <c r="H178" s="85"/>
      <c r="I178" s="85"/>
      <c r="J178" s="43">
        <f t="shared" ref="J178:J179" si="58">E178+F178+G178</f>
        <v>100</v>
      </c>
      <c r="K178" s="336">
        <v>0</v>
      </c>
      <c r="L178" s="335">
        <f t="shared" si="56"/>
        <v>0</v>
      </c>
    </row>
    <row r="179" spans="1:12" ht="15.75" x14ac:dyDescent="0.25">
      <c r="A179" s="41">
        <v>41</v>
      </c>
      <c r="B179" s="75"/>
      <c r="C179" s="41">
        <v>635004</v>
      </c>
      <c r="D179" s="113" t="s">
        <v>259</v>
      </c>
      <c r="E179" s="85">
        <v>100</v>
      </c>
      <c r="F179" s="85"/>
      <c r="G179" s="85"/>
      <c r="H179" s="85"/>
      <c r="I179" s="85"/>
      <c r="J179" s="43">
        <f t="shared" si="58"/>
        <v>100</v>
      </c>
      <c r="K179" s="336">
        <v>0</v>
      </c>
      <c r="L179" s="335">
        <f t="shared" si="56"/>
        <v>0</v>
      </c>
    </row>
    <row r="180" spans="1:12" ht="15.75" x14ac:dyDescent="0.25">
      <c r="A180" s="41">
        <v>41</v>
      </c>
      <c r="B180" s="75"/>
      <c r="C180" s="41">
        <v>635006</v>
      </c>
      <c r="D180" s="113" t="s">
        <v>631</v>
      </c>
      <c r="E180" s="85">
        <v>2000</v>
      </c>
      <c r="F180" s="85"/>
      <c r="G180" s="85"/>
      <c r="H180" s="85"/>
      <c r="I180" s="85">
        <v>4300</v>
      </c>
      <c r="J180" s="43">
        <f>E180+F180+G180+H180+I180</f>
        <v>6300</v>
      </c>
      <c r="K180" s="336">
        <v>6287.47</v>
      </c>
      <c r="L180" s="335">
        <f t="shared" si="56"/>
        <v>99.801111111111112</v>
      </c>
    </row>
    <row r="181" spans="1:12" ht="15.75" x14ac:dyDescent="0.25">
      <c r="A181" s="41">
        <v>41</v>
      </c>
      <c r="B181" s="75"/>
      <c r="C181" s="41">
        <v>635003</v>
      </c>
      <c r="D181" s="113" t="s">
        <v>260</v>
      </c>
      <c r="E181" s="85">
        <v>3000</v>
      </c>
      <c r="F181" s="85"/>
      <c r="G181" s="85"/>
      <c r="H181" s="85"/>
      <c r="I181" s="85">
        <v>1120</v>
      </c>
      <c r="J181" s="43">
        <f t="shared" ref="J181:J183" si="59">E181+F181+G181+H181+I181</f>
        <v>4120</v>
      </c>
      <c r="K181">
        <v>4115.04</v>
      </c>
      <c r="L181" s="335">
        <f t="shared" si="56"/>
        <v>99.87961165048543</v>
      </c>
    </row>
    <row r="182" spans="1:12" ht="15.75" x14ac:dyDescent="0.25">
      <c r="A182" s="41">
        <v>41</v>
      </c>
      <c r="B182" s="114"/>
      <c r="C182" s="115">
        <v>635009</v>
      </c>
      <c r="D182" s="116" t="s">
        <v>261</v>
      </c>
      <c r="E182" s="117">
        <v>2500</v>
      </c>
      <c r="F182" s="117"/>
      <c r="G182" s="117"/>
      <c r="H182" s="117"/>
      <c r="I182" s="117">
        <v>-1000</v>
      </c>
      <c r="J182" s="43">
        <f t="shared" si="59"/>
        <v>1500</v>
      </c>
      <c r="K182" s="336">
        <v>1188</v>
      </c>
      <c r="L182" s="335">
        <f t="shared" si="56"/>
        <v>79.2</v>
      </c>
    </row>
    <row r="183" spans="1:12" ht="15.75" x14ac:dyDescent="0.25">
      <c r="A183" s="41">
        <v>41</v>
      </c>
      <c r="B183" s="114"/>
      <c r="C183" s="115">
        <v>636006</v>
      </c>
      <c r="D183" s="116" t="s">
        <v>262</v>
      </c>
      <c r="E183" s="117">
        <v>0</v>
      </c>
      <c r="F183" s="117">
        <v>400</v>
      </c>
      <c r="G183" s="117"/>
      <c r="H183" s="117"/>
      <c r="I183" s="117"/>
      <c r="J183" s="43">
        <f t="shared" si="59"/>
        <v>400</v>
      </c>
      <c r="K183" s="336">
        <v>331.31</v>
      </c>
      <c r="L183" s="335">
        <f t="shared" si="56"/>
        <v>82.827500000000001</v>
      </c>
    </row>
    <row r="184" spans="1:12" ht="15.75" x14ac:dyDescent="0.25">
      <c r="A184" s="118"/>
      <c r="B184" s="119"/>
      <c r="C184" s="120"/>
      <c r="D184" s="121" t="s">
        <v>263</v>
      </c>
      <c r="E184" s="122">
        <f>SUM(E178:E183)</f>
        <v>7700</v>
      </c>
      <c r="F184" s="122">
        <f t="shared" ref="F184:K184" si="60">SUM(F178:F183)</f>
        <v>400</v>
      </c>
      <c r="G184" s="122">
        <f t="shared" si="60"/>
        <v>0</v>
      </c>
      <c r="H184" s="122">
        <f t="shared" si="60"/>
        <v>0</v>
      </c>
      <c r="I184" s="122">
        <f t="shared" si="60"/>
        <v>4420</v>
      </c>
      <c r="J184" s="122">
        <f t="shared" si="60"/>
        <v>12520</v>
      </c>
      <c r="K184" s="122">
        <f t="shared" si="60"/>
        <v>11921.82</v>
      </c>
      <c r="L184" s="335">
        <f t="shared" si="56"/>
        <v>95.222204472843458</v>
      </c>
    </row>
    <row r="185" spans="1:12" ht="15.75" x14ac:dyDescent="0.25">
      <c r="A185" s="41">
        <v>41</v>
      </c>
      <c r="B185" s="75"/>
      <c r="C185" s="41">
        <v>637001</v>
      </c>
      <c r="D185" s="113" t="s">
        <v>264</v>
      </c>
      <c r="E185" s="85">
        <v>1000</v>
      </c>
      <c r="F185" s="85"/>
      <c r="G185" s="85"/>
      <c r="H185" s="85"/>
      <c r="I185" s="85">
        <v>100</v>
      </c>
      <c r="J185" s="43">
        <f>SUM(E185:I185)</f>
        <v>1100</v>
      </c>
      <c r="K185" s="336">
        <v>1099.27</v>
      </c>
      <c r="L185" s="335">
        <f t="shared" si="56"/>
        <v>99.933636363636353</v>
      </c>
    </row>
    <row r="186" spans="1:12" ht="15.75" x14ac:dyDescent="0.25">
      <c r="A186" s="41">
        <v>41</v>
      </c>
      <c r="B186" s="75"/>
      <c r="C186" s="41">
        <v>637004</v>
      </c>
      <c r="D186" s="113" t="s">
        <v>265</v>
      </c>
      <c r="E186" s="85">
        <v>2000</v>
      </c>
      <c r="F186" s="85"/>
      <c r="G186" s="85"/>
      <c r="H186" s="85"/>
      <c r="I186" s="85">
        <v>1400</v>
      </c>
      <c r="J186" s="43">
        <f>E186+F186+G186+H186+I186</f>
        <v>3400</v>
      </c>
      <c r="K186" s="336">
        <v>3350.4</v>
      </c>
      <c r="L186" s="335">
        <f t="shared" si="56"/>
        <v>98.54117647058824</v>
      </c>
    </row>
    <row r="187" spans="1:12" ht="15.75" x14ac:dyDescent="0.25">
      <c r="A187" s="41">
        <v>41</v>
      </c>
      <c r="B187" s="75"/>
      <c r="C187" s="41" t="s">
        <v>266</v>
      </c>
      <c r="D187" s="113" t="s">
        <v>267</v>
      </c>
      <c r="E187" s="85">
        <v>1500</v>
      </c>
      <c r="F187" s="85">
        <v>3500</v>
      </c>
      <c r="G187" s="85"/>
      <c r="H187" s="85"/>
      <c r="I187" s="85"/>
      <c r="J187" s="43">
        <f t="shared" ref="J187:J197" si="61">E187+F187+G187+H187+I187</f>
        <v>5000</v>
      </c>
      <c r="K187" s="336">
        <v>4569.8500000000004</v>
      </c>
      <c r="L187" s="335">
        <f t="shared" si="56"/>
        <v>91.397000000000006</v>
      </c>
    </row>
    <row r="188" spans="1:12" ht="15.75" x14ac:dyDescent="0.25">
      <c r="A188" s="41">
        <v>41</v>
      </c>
      <c r="B188" s="75"/>
      <c r="C188" s="41" t="s">
        <v>268</v>
      </c>
      <c r="D188" s="113" t="s">
        <v>269</v>
      </c>
      <c r="E188" s="85">
        <v>0</v>
      </c>
      <c r="F188" s="85">
        <v>400</v>
      </c>
      <c r="G188" s="85"/>
      <c r="H188" s="85"/>
      <c r="I188" s="85">
        <v>560</v>
      </c>
      <c r="J188" s="43">
        <f t="shared" si="61"/>
        <v>960</v>
      </c>
      <c r="K188" s="336">
        <v>951.86</v>
      </c>
      <c r="L188" s="335">
        <f t="shared" si="56"/>
        <v>99.152083333333323</v>
      </c>
    </row>
    <row r="189" spans="1:12" ht="15.75" x14ac:dyDescent="0.25">
      <c r="A189" s="41">
        <v>41</v>
      </c>
      <c r="B189" s="75"/>
      <c r="C189" s="41">
        <v>637005</v>
      </c>
      <c r="D189" s="113" t="s">
        <v>270</v>
      </c>
      <c r="E189" s="95">
        <v>5000</v>
      </c>
      <c r="F189" s="95"/>
      <c r="G189" s="95"/>
      <c r="H189" s="95"/>
      <c r="I189" s="95"/>
      <c r="J189" s="43">
        <f t="shared" si="61"/>
        <v>5000</v>
      </c>
      <c r="K189" s="336">
        <v>4971.7700000000004</v>
      </c>
      <c r="L189" s="335">
        <f t="shared" si="56"/>
        <v>99.435400000000001</v>
      </c>
    </row>
    <row r="190" spans="1:12" ht="15.75" x14ac:dyDescent="0.25">
      <c r="A190" s="41">
        <v>41</v>
      </c>
      <c r="B190" s="75"/>
      <c r="C190" s="41">
        <v>637012</v>
      </c>
      <c r="D190" s="113" t="s">
        <v>271</v>
      </c>
      <c r="E190" s="95">
        <v>2000</v>
      </c>
      <c r="F190" s="95"/>
      <c r="G190" s="95"/>
      <c r="H190" s="95"/>
      <c r="I190" s="95">
        <v>380</v>
      </c>
      <c r="J190" s="43">
        <f t="shared" si="61"/>
        <v>2380</v>
      </c>
      <c r="K190" s="336">
        <v>2378.4499999999998</v>
      </c>
      <c r="L190" s="335">
        <f t="shared" si="56"/>
        <v>99.934873949579824</v>
      </c>
    </row>
    <row r="191" spans="1:12" ht="15.75" x14ac:dyDescent="0.25">
      <c r="A191" s="41">
        <v>41</v>
      </c>
      <c r="B191" s="75"/>
      <c r="C191" s="41">
        <v>637014</v>
      </c>
      <c r="D191" s="113" t="s">
        <v>272</v>
      </c>
      <c r="E191" s="95">
        <v>2400</v>
      </c>
      <c r="F191" s="95"/>
      <c r="G191" s="95"/>
      <c r="H191" s="95"/>
      <c r="I191" s="95">
        <v>140</v>
      </c>
      <c r="J191" s="43">
        <f t="shared" si="61"/>
        <v>2540</v>
      </c>
      <c r="K191" s="336">
        <v>2534.8000000000002</v>
      </c>
      <c r="L191" s="335">
        <f t="shared" si="56"/>
        <v>99.795275590551185</v>
      </c>
    </row>
    <row r="192" spans="1:12" ht="15.75" x14ac:dyDescent="0.25">
      <c r="A192" s="123">
        <v>41</v>
      </c>
      <c r="B192" s="114"/>
      <c r="C192" s="123">
        <v>637015</v>
      </c>
      <c r="D192" s="116" t="s">
        <v>273</v>
      </c>
      <c r="E192" s="124">
        <v>2000</v>
      </c>
      <c r="F192" s="124"/>
      <c r="G192" s="124"/>
      <c r="H192" s="124"/>
      <c r="I192" s="124">
        <v>780</v>
      </c>
      <c r="J192" s="43">
        <f t="shared" si="61"/>
        <v>2780</v>
      </c>
      <c r="K192" s="336">
        <v>2771.97</v>
      </c>
      <c r="L192" s="335">
        <f t="shared" si="56"/>
        <v>99.711151079136684</v>
      </c>
    </row>
    <row r="193" spans="1:12" ht="15.75" x14ac:dyDescent="0.25">
      <c r="A193" s="41">
        <v>41</v>
      </c>
      <c r="B193" s="75"/>
      <c r="C193" s="41">
        <v>637016</v>
      </c>
      <c r="D193" s="113" t="s">
        <v>274</v>
      </c>
      <c r="E193" s="95">
        <v>660</v>
      </c>
      <c r="F193" s="95"/>
      <c r="G193" s="95"/>
      <c r="H193" s="95"/>
      <c r="I193" s="95">
        <v>230</v>
      </c>
      <c r="J193" s="43">
        <f t="shared" si="61"/>
        <v>890</v>
      </c>
      <c r="K193" s="336">
        <v>885.76</v>
      </c>
      <c r="L193" s="335">
        <f t="shared" si="56"/>
        <v>99.523595505617976</v>
      </c>
    </row>
    <row r="194" spans="1:12" ht="15.75" x14ac:dyDescent="0.25">
      <c r="A194" s="123">
        <v>41</v>
      </c>
      <c r="B194" s="114"/>
      <c r="C194" s="123">
        <v>637026</v>
      </c>
      <c r="D194" s="116" t="s">
        <v>275</v>
      </c>
      <c r="E194" s="124">
        <v>2500</v>
      </c>
      <c r="F194" s="124"/>
      <c r="G194" s="124"/>
      <c r="H194" s="124"/>
      <c r="I194" s="124">
        <v>-1000</v>
      </c>
      <c r="J194" s="43">
        <f t="shared" si="61"/>
        <v>1500</v>
      </c>
      <c r="K194" s="336">
        <v>1254.8900000000001</v>
      </c>
      <c r="L194" s="335">
        <f t="shared" si="56"/>
        <v>83.659333333333336</v>
      </c>
    </row>
    <row r="195" spans="1:12" x14ac:dyDescent="0.25">
      <c r="A195" s="74">
        <v>41</v>
      </c>
      <c r="B195" s="40"/>
      <c r="C195" s="94">
        <v>637035</v>
      </c>
      <c r="D195" s="340" t="s">
        <v>242</v>
      </c>
      <c r="E195" s="95">
        <v>230</v>
      </c>
      <c r="F195" s="95"/>
      <c r="G195" s="95"/>
      <c r="H195" s="95"/>
      <c r="I195" s="95"/>
      <c r="J195" s="341">
        <f t="shared" si="61"/>
        <v>230</v>
      </c>
      <c r="K195" s="336">
        <v>204.49</v>
      </c>
      <c r="L195" s="335">
        <f t="shared" si="56"/>
        <v>88.908695652173918</v>
      </c>
    </row>
    <row r="196" spans="1:12" x14ac:dyDescent="0.25">
      <c r="A196" s="342">
        <v>41</v>
      </c>
      <c r="B196" s="254"/>
      <c r="C196" s="343">
        <v>642014</v>
      </c>
      <c r="D196" s="344" t="s">
        <v>654</v>
      </c>
      <c r="E196" s="124">
        <v>0</v>
      </c>
      <c r="F196" s="124"/>
      <c r="G196" s="124"/>
      <c r="H196" s="124"/>
      <c r="I196" s="124"/>
      <c r="J196" s="341">
        <f t="shared" si="61"/>
        <v>0</v>
      </c>
      <c r="K196" s="336">
        <v>30</v>
      </c>
      <c r="L196" s="335">
        <v>0</v>
      </c>
    </row>
    <row r="197" spans="1:12" ht="15.75" x14ac:dyDescent="0.25">
      <c r="A197" s="123">
        <v>41</v>
      </c>
      <c r="B197" s="114"/>
      <c r="C197" s="123">
        <v>642006</v>
      </c>
      <c r="D197" s="125" t="s">
        <v>276</v>
      </c>
      <c r="E197" s="117">
        <v>3500</v>
      </c>
      <c r="F197" s="117"/>
      <c r="G197" s="117"/>
      <c r="H197" s="117"/>
      <c r="I197" s="117"/>
      <c r="J197" s="43">
        <f t="shared" si="61"/>
        <v>3500</v>
      </c>
      <c r="K197" s="336">
        <v>501</v>
      </c>
      <c r="L197" s="335">
        <f t="shared" si="56"/>
        <v>14.314285714285715</v>
      </c>
    </row>
    <row r="198" spans="1:12" ht="15.75" x14ac:dyDescent="0.25">
      <c r="A198" s="102"/>
      <c r="B198" s="126"/>
      <c r="C198" s="126"/>
      <c r="D198" s="126" t="s">
        <v>277</v>
      </c>
      <c r="E198" s="66">
        <f>SUM(E185:E197)</f>
        <v>22790</v>
      </c>
      <c r="F198" s="66">
        <f>SUM(F185:F197)</f>
        <v>3900</v>
      </c>
      <c r="G198" s="66">
        <f>SUM(G185:G197)</f>
        <v>0</v>
      </c>
      <c r="H198" s="66">
        <f t="shared" ref="H198:I198" si="62">SUM(H185:H197)</f>
        <v>0</v>
      </c>
      <c r="I198" s="66">
        <f t="shared" si="62"/>
        <v>2590</v>
      </c>
      <c r="J198" s="66">
        <f>SUM(J185:J197)</f>
        <v>29280</v>
      </c>
      <c r="K198" s="66">
        <f>SUM(K185:K197)</f>
        <v>25504.510000000002</v>
      </c>
      <c r="L198" s="335">
        <f t="shared" si="56"/>
        <v>87.105566939890721</v>
      </c>
    </row>
    <row r="199" spans="1:12" ht="15.75" x14ac:dyDescent="0.25">
      <c r="A199" s="127">
        <v>2</v>
      </c>
      <c r="B199" s="128"/>
      <c r="C199" s="129" t="s">
        <v>278</v>
      </c>
      <c r="D199" s="130" t="s">
        <v>279</v>
      </c>
      <c r="E199" s="131">
        <f>SUM(E200:E204)</f>
        <v>9500</v>
      </c>
      <c r="F199" s="131">
        <f t="shared" ref="F199:K199" si="63">SUM(F200:F204)</f>
        <v>660</v>
      </c>
      <c r="G199" s="131">
        <f t="shared" si="63"/>
        <v>0</v>
      </c>
      <c r="H199" s="131">
        <f t="shared" si="63"/>
        <v>0</v>
      </c>
      <c r="I199" s="131">
        <f t="shared" si="63"/>
        <v>250</v>
      </c>
      <c r="J199" s="131">
        <f t="shared" si="63"/>
        <v>10410</v>
      </c>
      <c r="K199" s="131">
        <f t="shared" si="63"/>
        <v>7633.369999999999</v>
      </c>
      <c r="L199" s="335">
        <f t="shared" si="56"/>
        <v>73.327281460134472</v>
      </c>
    </row>
    <row r="200" spans="1:12" ht="15.75" x14ac:dyDescent="0.25">
      <c r="A200" s="41">
        <v>41</v>
      </c>
      <c r="B200" s="75" t="s">
        <v>280</v>
      </c>
      <c r="C200" s="41">
        <v>651003</v>
      </c>
      <c r="D200" s="113" t="s">
        <v>281</v>
      </c>
      <c r="E200" s="85">
        <v>2500</v>
      </c>
      <c r="F200" s="85"/>
      <c r="G200" s="85"/>
      <c r="H200" s="85"/>
      <c r="I200" s="85">
        <v>250</v>
      </c>
      <c r="J200" s="43">
        <f>SUM(E200:I200)</f>
        <v>2750</v>
      </c>
      <c r="K200" s="336">
        <v>2714.62</v>
      </c>
      <c r="L200" s="335">
        <f t="shared" si="56"/>
        <v>98.713454545454539</v>
      </c>
    </row>
    <row r="201" spans="1:12" ht="15.75" x14ac:dyDescent="0.25">
      <c r="A201" s="41">
        <v>41</v>
      </c>
      <c r="B201" s="114" t="s">
        <v>282</v>
      </c>
      <c r="C201" s="123" t="s">
        <v>283</v>
      </c>
      <c r="D201" s="116" t="s">
        <v>281</v>
      </c>
      <c r="E201" s="117">
        <v>3000</v>
      </c>
      <c r="F201" s="117"/>
      <c r="G201" s="117"/>
      <c r="H201" s="117"/>
      <c r="I201" s="117"/>
      <c r="J201" s="43">
        <f t="shared" ref="J201:J204" si="64">E201+F201+G201</f>
        <v>3000</v>
      </c>
      <c r="K201" s="336">
        <v>2381.71</v>
      </c>
      <c r="L201" s="335">
        <f t="shared" si="56"/>
        <v>79.390333333333331</v>
      </c>
    </row>
    <row r="202" spans="1:12" ht="15.75" x14ac:dyDescent="0.25">
      <c r="A202" s="108">
        <v>41</v>
      </c>
      <c r="B202" s="114" t="s">
        <v>282</v>
      </c>
      <c r="C202" s="123" t="s">
        <v>284</v>
      </c>
      <c r="D202" s="116" t="s">
        <v>281</v>
      </c>
      <c r="E202" s="117">
        <v>2000</v>
      </c>
      <c r="F202" s="117"/>
      <c r="G202" s="117"/>
      <c r="H202" s="117"/>
      <c r="I202" s="117"/>
      <c r="J202" s="43">
        <f t="shared" si="64"/>
        <v>2000</v>
      </c>
      <c r="K202" s="336">
        <v>1941.56</v>
      </c>
      <c r="L202" s="335">
        <f t="shared" si="56"/>
        <v>97.078000000000003</v>
      </c>
    </row>
    <row r="203" spans="1:12" ht="15.75" x14ac:dyDescent="0.25">
      <c r="A203" s="108">
        <v>41</v>
      </c>
      <c r="B203" s="114" t="s">
        <v>285</v>
      </c>
      <c r="C203" s="123" t="s">
        <v>286</v>
      </c>
      <c r="D203" s="116" t="s">
        <v>281</v>
      </c>
      <c r="E203" s="117">
        <v>2000</v>
      </c>
      <c r="F203" s="117"/>
      <c r="G203" s="117"/>
      <c r="H203" s="117"/>
      <c r="I203" s="117"/>
      <c r="J203" s="43">
        <f t="shared" si="64"/>
        <v>2000</v>
      </c>
      <c r="K203" s="336">
        <v>248.86</v>
      </c>
      <c r="L203" s="335">
        <f t="shared" si="56"/>
        <v>12.443000000000001</v>
      </c>
    </row>
    <row r="204" spans="1:12" ht="15.75" x14ac:dyDescent="0.25">
      <c r="A204" s="108">
        <v>41</v>
      </c>
      <c r="B204" s="114"/>
      <c r="C204" s="123">
        <v>651002</v>
      </c>
      <c r="D204" s="116" t="s">
        <v>632</v>
      </c>
      <c r="E204" s="117">
        <v>0</v>
      </c>
      <c r="F204" s="117">
        <v>660</v>
      </c>
      <c r="G204" s="117"/>
      <c r="H204" s="117"/>
      <c r="I204" s="117"/>
      <c r="J204" s="43">
        <f t="shared" si="64"/>
        <v>660</v>
      </c>
      <c r="K204">
        <v>346.62</v>
      </c>
      <c r="L204" s="335">
        <f t="shared" si="56"/>
        <v>52.518181818181816</v>
      </c>
    </row>
    <row r="205" spans="1:12" ht="15.75" x14ac:dyDescent="0.25">
      <c r="A205" s="132">
        <v>3</v>
      </c>
      <c r="B205" s="133"/>
      <c r="C205" s="133"/>
      <c r="D205" s="134" t="s">
        <v>287</v>
      </c>
      <c r="E205" s="135"/>
      <c r="F205" s="135"/>
      <c r="G205" s="135"/>
      <c r="H205" s="135"/>
      <c r="I205" s="135"/>
      <c r="J205" s="136"/>
      <c r="L205" s="335"/>
    </row>
    <row r="206" spans="1:12" ht="15.75" x14ac:dyDescent="0.25">
      <c r="A206" s="137"/>
      <c r="B206" s="97"/>
      <c r="C206" s="138" t="s">
        <v>288</v>
      </c>
      <c r="D206" s="139" t="s">
        <v>289</v>
      </c>
      <c r="E206" s="100">
        <f>SUM(E207:E217)</f>
        <v>2510</v>
      </c>
      <c r="F206" s="100">
        <f t="shared" ref="F206:K206" si="65">SUM(F207:F217)</f>
        <v>1000</v>
      </c>
      <c r="G206" s="100">
        <f t="shared" si="65"/>
        <v>5000</v>
      </c>
      <c r="H206" s="100">
        <f t="shared" si="65"/>
        <v>0</v>
      </c>
      <c r="I206" s="100">
        <f t="shared" si="65"/>
        <v>-3560</v>
      </c>
      <c r="J206" s="100">
        <f t="shared" si="65"/>
        <v>4950</v>
      </c>
      <c r="K206" s="100">
        <f t="shared" si="65"/>
        <v>4182.97</v>
      </c>
      <c r="L206" s="335">
        <f t="shared" si="56"/>
        <v>84.504444444444445</v>
      </c>
    </row>
    <row r="207" spans="1:12" ht="15.75" x14ac:dyDescent="0.25">
      <c r="A207" s="41">
        <v>41</v>
      </c>
      <c r="B207" s="75"/>
      <c r="C207" s="41">
        <v>632001</v>
      </c>
      <c r="D207" s="113" t="s">
        <v>290</v>
      </c>
      <c r="E207" s="95">
        <v>500</v>
      </c>
      <c r="F207" s="95"/>
      <c r="G207" s="95"/>
      <c r="H207" s="95"/>
      <c r="I207" s="95">
        <v>150</v>
      </c>
      <c r="J207" s="43">
        <f>E207+F207+G207+H207+I207</f>
        <v>650</v>
      </c>
      <c r="K207" s="336">
        <v>534</v>
      </c>
      <c r="L207" s="335">
        <f t="shared" si="56"/>
        <v>82.15384615384616</v>
      </c>
    </row>
    <row r="208" spans="1:12" ht="15.75" x14ac:dyDescent="0.25">
      <c r="A208" s="41">
        <v>41</v>
      </c>
      <c r="B208" s="75"/>
      <c r="C208" s="41" t="s">
        <v>237</v>
      </c>
      <c r="D208" s="113" t="s">
        <v>291</v>
      </c>
      <c r="E208" s="95">
        <v>1000</v>
      </c>
      <c r="F208" s="95"/>
      <c r="G208" s="95"/>
      <c r="H208" s="95"/>
      <c r="I208" s="95">
        <v>-800</v>
      </c>
      <c r="J208" s="43">
        <f t="shared" ref="J208:J217" si="66">E208+F208+G208+H208+I208</f>
        <v>200</v>
      </c>
      <c r="K208" s="336">
        <v>130.5</v>
      </c>
      <c r="L208" s="335">
        <f t="shared" si="56"/>
        <v>65.25</v>
      </c>
    </row>
    <row r="209" spans="1:12" ht="15.75" x14ac:dyDescent="0.25">
      <c r="A209" s="41">
        <v>41</v>
      </c>
      <c r="B209" s="75"/>
      <c r="C209" s="41">
        <v>632002</v>
      </c>
      <c r="D209" s="113" t="s">
        <v>292</v>
      </c>
      <c r="E209" s="85">
        <v>50</v>
      </c>
      <c r="F209" s="85"/>
      <c r="G209" s="85"/>
      <c r="H209" s="85"/>
      <c r="I209" s="85"/>
      <c r="J209" s="43">
        <f t="shared" si="66"/>
        <v>50</v>
      </c>
      <c r="K209" s="336">
        <v>8.64</v>
      </c>
      <c r="L209" s="335">
        <f t="shared" si="56"/>
        <v>17.28</v>
      </c>
    </row>
    <row r="210" spans="1:12" ht="15.75" x14ac:dyDescent="0.25">
      <c r="A210" s="41">
        <v>41</v>
      </c>
      <c r="B210" s="75"/>
      <c r="C210" s="41">
        <v>634001</v>
      </c>
      <c r="D210" s="113" t="s">
        <v>293</v>
      </c>
      <c r="E210" s="85">
        <v>300</v>
      </c>
      <c r="F210" s="85"/>
      <c r="G210" s="85"/>
      <c r="H210" s="85"/>
      <c r="I210" s="85">
        <v>90</v>
      </c>
      <c r="J210" s="43">
        <f t="shared" si="66"/>
        <v>390</v>
      </c>
      <c r="K210" s="336">
        <v>389.24</v>
      </c>
      <c r="L210" s="335">
        <f t="shared" si="56"/>
        <v>99.805128205128213</v>
      </c>
    </row>
    <row r="211" spans="1:12" ht="15.75" x14ac:dyDescent="0.25">
      <c r="A211" s="41">
        <v>41</v>
      </c>
      <c r="B211" s="75"/>
      <c r="C211" s="41">
        <v>634002</v>
      </c>
      <c r="D211" s="113" t="s">
        <v>294</v>
      </c>
      <c r="E211" s="85">
        <v>300</v>
      </c>
      <c r="F211" s="85"/>
      <c r="G211" s="85"/>
      <c r="H211" s="85"/>
      <c r="I211" s="85"/>
      <c r="J211" s="43">
        <f t="shared" si="66"/>
        <v>300</v>
      </c>
      <c r="K211" s="336">
        <v>76.540000000000006</v>
      </c>
      <c r="L211" s="335">
        <f t="shared" si="56"/>
        <v>25.513333333333339</v>
      </c>
    </row>
    <row r="212" spans="1:12" ht="15.75" x14ac:dyDescent="0.25">
      <c r="A212" s="41">
        <v>41</v>
      </c>
      <c r="B212" s="75"/>
      <c r="C212" s="41">
        <v>634003</v>
      </c>
      <c r="D212" s="113" t="s">
        <v>295</v>
      </c>
      <c r="E212" s="85">
        <v>300</v>
      </c>
      <c r="F212" s="85"/>
      <c r="G212" s="85"/>
      <c r="H212" s="85"/>
      <c r="I212" s="85"/>
      <c r="J212" s="43">
        <f t="shared" si="66"/>
        <v>300</v>
      </c>
      <c r="K212" s="336">
        <v>130.04</v>
      </c>
      <c r="L212" s="335">
        <f t="shared" si="56"/>
        <v>43.346666666666664</v>
      </c>
    </row>
    <row r="213" spans="1:12" ht="15.75" x14ac:dyDescent="0.25">
      <c r="A213" s="41">
        <v>41</v>
      </c>
      <c r="B213" s="75"/>
      <c r="C213" s="41">
        <v>634005</v>
      </c>
      <c r="D213" s="140" t="s">
        <v>296</v>
      </c>
      <c r="E213" s="85">
        <v>60</v>
      </c>
      <c r="F213" s="85"/>
      <c r="G213" s="85"/>
      <c r="H213" s="85"/>
      <c r="I213" s="85"/>
      <c r="J213" s="43">
        <f t="shared" si="66"/>
        <v>60</v>
      </c>
      <c r="K213" s="336">
        <v>0</v>
      </c>
      <c r="L213" s="335">
        <v>0</v>
      </c>
    </row>
    <row r="214" spans="1:12" ht="15.75" x14ac:dyDescent="0.25">
      <c r="A214" s="41">
        <v>41</v>
      </c>
      <c r="B214" s="75"/>
      <c r="C214" s="41">
        <v>637001</v>
      </c>
      <c r="D214" s="140" t="s">
        <v>297</v>
      </c>
      <c r="E214" s="85"/>
      <c r="F214" s="85">
        <v>540</v>
      </c>
      <c r="G214" s="85"/>
      <c r="H214" s="85"/>
      <c r="I214" s="85">
        <v>80</v>
      </c>
      <c r="J214" s="43">
        <f t="shared" si="66"/>
        <v>620</v>
      </c>
      <c r="K214" s="336">
        <v>615</v>
      </c>
      <c r="L214" s="335">
        <f t="shared" si="56"/>
        <v>99.193548387096769</v>
      </c>
    </row>
    <row r="215" spans="1:12" ht="15.75" x14ac:dyDescent="0.25">
      <c r="A215" s="41">
        <v>41</v>
      </c>
      <c r="B215" s="75"/>
      <c r="C215" s="41">
        <v>637005</v>
      </c>
      <c r="D215" s="140" t="s">
        <v>298</v>
      </c>
      <c r="E215" s="85"/>
      <c r="F215" s="85">
        <v>260</v>
      </c>
      <c r="G215" s="85"/>
      <c r="H215" s="85"/>
      <c r="I215" s="85">
        <v>20</v>
      </c>
      <c r="J215" s="43">
        <f t="shared" si="66"/>
        <v>280</v>
      </c>
      <c r="K215" s="336">
        <v>280</v>
      </c>
      <c r="L215" s="335">
        <f t="shared" si="56"/>
        <v>100</v>
      </c>
    </row>
    <row r="216" spans="1:12" ht="15.75" x14ac:dyDescent="0.25">
      <c r="A216" s="41">
        <v>41</v>
      </c>
      <c r="B216" s="75"/>
      <c r="C216" s="41">
        <v>633016</v>
      </c>
      <c r="D216" s="140" t="s">
        <v>299</v>
      </c>
      <c r="E216" s="85"/>
      <c r="F216" s="85">
        <v>200</v>
      </c>
      <c r="G216" s="85"/>
      <c r="H216" s="85"/>
      <c r="I216" s="85">
        <v>-100</v>
      </c>
      <c r="J216" s="43">
        <f t="shared" si="66"/>
        <v>100</v>
      </c>
      <c r="K216" s="336">
        <v>75.040000000000006</v>
      </c>
      <c r="L216" s="335">
        <f t="shared" si="56"/>
        <v>75.040000000000006</v>
      </c>
    </row>
    <row r="217" spans="1:12" ht="15.75" x14ac:dyDescent="0.25">
      <c r="A217" s="41">
        <v>41</v>
      </c>
      <c r="B217" s="75"/>
      <c r="C217" s="49">
        <v>633010</v>
      </c>
      <c r="D217" s="140" t="s">
        <v>300</v>
      </c>
      <c r="E217" s="85"/>
      <c r="F217" s="85"/>
      <c r="G217" s="85">
        <v>5000</v>
      </c>
      <c r="H217" s="85"/>
      <c r="I217" s="85">
        <v>-3000</v>
      </c>
      <c r="J217" s="43">
        <f t="shared" si="66"/>
        <v>2000</v>
      </c>
      <c r="K217" s="336">
        <v>1943.97</v>
      </c>
      <c r="L217" s="335">
        <f t="shared" si="56"/>
        <v>97.198499999999996</v>
      </c>
    </row>
    <row r="218" spans="1:12" x14ac:dyDescent="0.25">
      <c r="A218" s="29" t="s">
        <v>18</v>
      </c>
      <c r="B218" s="29" t="s">
        <v>19</v>
      </c>
      <c r="C218" s="29" t="s">
        <v>20</v>
      </c>
      <c r="D218" s="29" t="s">
        <v>21</v>
      </c>
      <c r="E218" s="30" t="s">
        <v>0</v>
      </c>
      <c r="F218" s="30" t="s">
        <v>641</v>
      </c>
      <c r="G218" s="30" t="s">
        <v>642</v>
      </c>
      <c r="H218" s="30"/>
      <c r="I218" s="30"/>
      <c r="J218" s="30" t="s">
        <v>5</v>
      </c>
      <c r="K218" s="336"/>
      <c r="L218" s="335"/>
    </row>
    <row r="219" spans="1:12" ht="15.75" x14ac:dyDescent="0.25">
      <c r="A219" s="141">
        <v>4</v>
      </c>
      <c r="B219" s="133"/>
      <c r="C219" s="133"/>
      <c r="D219" s="134" t="s">
        <v>301</v>
      </c>
      <c r="E219" s="142"/>
      <c r="F219" s="142"/>
      <c r="G219" s="142"/>
      <c r="H219" s="142"/>
      <c r="I219" s="142"/>
      <c r="J219" s="142"/>
      <c r="K219" s="336"/>
      <c r="L219" s="335"/>
    </row>
    <row r="220" spans="1:12" ht="15.75" x14ac:dyDescent="0.25">
      <c r="A220" s="137"/>
      <c r="B220" s="97"/>
      <c r="C220" s="143" t="s">
        <v>302</v>
      </c>
      <c r="D220" s="139" t="s">
        <v>303</v>
      </c>
      <c r="E220" s="100">
        <f>E231+E243+E247+E252</f>
        <v>41752</v>
      </c>
      <c r="F220" s="100">
        <f t="shared" ref="F220:K220" si="67">F231+F243+F247+F252</f>
        <v>2800</v>
      </c>
      <c r="G220" s="100">
        <f t="shared" si="67"/>
        <v>0</v>
      </c>
      <c r="H220" s="100">
        <f t="shared" si="67"/>
        <v>0</v>
      </c>
      <c r="I220" s="100">
        <f t="shared" si="67"/>
        <v>-8650</v>
      </c>
      <c r="J220" s="100">
        <f>J231+J243+J247+J252</f>
        <v>35902</v>
      </c>
      <c r="K220" s="100">
        <f t="shared" si="67"/>
        <v>30836.43</v>
      </c>
      <c r="L220" s="335">
        <f t="shared" si="56"/>
        <v>85.890563199821742</v>
      </c>
    </row>
    <row r="221" spans="1:12" ht="15.75" x14ac:dyDescent="0.25">
      <c r="A221" s="41">
        <v>41</v>
      </c>
      <c r="B221" s="75"/>
      <c r="C221" s="41">
        <v>611000</v>
      </c>
      <c r="D221" s="113" t="s">
        <v>304</v>
      </c>
      <c r="E221" s="95">
        <v>17100</v>
      </c>
      <c r="F221" s="95"/>
      <c r="G221" s="95"/>
      <c r="H221" s="95"/>
      <c r="I221" s="95">
        <v>-6000</v>
      </c>
      <c r="J221" s="43">
        <f>E221+F221+G221+H221+I221</f>
        <v>11100</v>
      </c>
      <c r="K221" s="336">
        <v>10982.42</v>
      </c>
      <c r="L221" s="335">
        <f t="shared" si="56"/>
        <v>98.940720720720719</v>
      </c>
    </row>
    <row r="222" spans="1:12" ht="15.75" x14ac:dyDescent="0.25">
      <c r="A222" s="41">
        <v>41</v>
      </c>
      <c r="B222" s="75"/>
      <c r="C222" s="41">
        <v>621000</v>
      </c>
      <c r="D222" s="113" t="s">
        <v>305</v>
      </c>
      <c r="E222" s="95">
        <v>955</v>
      </c>
      <c r="F222" s="95"/>
      <c r="G222" s="95"/>
      <c r="H222" s="95"/>
      <c r="I222" s="95">
        <v>-250</v>
      </c>
      <c r="J222" s="43">
        <f t="shared" ref="J222:J230" si="68">E222+F222+G222+H222+I222</f>
        <v>705</v>
      </c>
      <c r="K222" s="336">
        <v>510.23</v>
      </c>
      <c r="L222" s="335">
        <f t="shared" si="56"/>
        <v>72.373049645390068</v>
      </c>
    </row>
    <row r="223" spans="1:12" ht="15.75" x14ac:dyDescent="0.25">
      <c r="A223" s="41">
        <v>41</v>
      </c>
      <c r="B223" s="75"/>
      <c r="C223" s="41">
        <v>623000</v>
      </c>
      <c r="D223" s="113" t="s">
        <v>609</v>
      </c>
      <c r="E223" s="95">
        <v>955</v>
      </c>
      <c r="F223" s="95"/>
      <c r="G223" s="95"/>
      <c r="H223" s="95"/>
      <c r="I223" s="95">
        <v>-350</v>
      </c>
      <c r="J223" s="43">
        <f t="shared" si="68"/>
        <v>605</v>
      </c>
      <c r="K223" s="336">
        <v>587.96</v>
      </c>
      <c r="L223" s="335">
        <f t="shared" si="56"/>
        <v>97.183471074380165</v>
      </c>
    </row>
    <row r="224" spans="1:12" ht="15.75" x14ac:dyDescent="0.25">
      <c r="A224" s="41">
        <v>41</v>
      </c>
      <c r="B224" s="75"/>
      <c r="C224" s="41">
        <v>625001</v>
      </c>
      <c r="D224" s="113" t="s">
        <v>226</v>
      </c>
      <c r="E224" s="95">
        <v>258</v>
      </c>
      <c r="F224" s="95"/>
      <c r="G224" s="95"/>
      <c r="H224" s="95"/>
      <c r="I224" s="95">
        <v>-100</v>
      </c>
      <c r="J224" s="43">
        <f t="shared" si="68"/>
        <v>158</v>
      </c>
      <c r="K224" s="336">
        <v>151.99</v>
      </c>
      <c r="L224" s="335">
        <f t="shared" si="56"/>
        <v>96.196202531645582</v>
      </c>
    </row>
    <row r="225" spans="1:12" ht="15.75" x14ac:dyDescent="0.25">
      <c r="A225" s="41">
        <v>41</v>
      </c>
      <c r="B225" s="75"/>
      <c r="C225" s="41">
        <v>625002</v>
      </c>
      <c r="D225" s="113" t="s">
        <v>227</v>
      </c>
      <c r="E225" s="95">
        <v>2576</v>
      </c>
      <c r="F225" s="95"/>
      <c r="G225" s="95"/>
      <c r="H225" s="95"/>
      <c r="I225" s="95">
        <v>-1000</v>
      </c>
      <c r="J225" s="43">
        <f t="shared" si="68"/>
        <v>1576</v>
      </c>
      <c r="K225" s="336">
        <v>1520.84</v>
      </c>
      <c r="L225" s="335">
        <f t="shared" si="56"/>
        <v>96.5</v>
      </c>
    </row>
    <row r="226" spans="1:12" ht="15.75" x14ac:dyDescent="0.25">
      <c r="A226" s="41">
        <v>41</v>
      </c>
      <c r="B226" s="75"/>
      <c r="C226" s="41">
        <v>625003</v>
      </c>
      <c r="D226" s="113" t="s">
        <v>306</v>
      </c>
      <c r="E226" s="95">
        <v>210</v>
      </c>
      <c r="F226" s="95"/>
      <c r="G226" s="95"/>
      <c r="H226" s="95"/>
      <c r="I226" s="95">
        <v>-100</v>
      </c>
      <c r="J226" s="43">
        <f t="shared" si="68"/>
        <v>110</v>
      </c>
      <c r="K226" s="336">
        <v>86.86</v>
      </c>
      <c r="L226" s="335">
        <f t="shared" si="56"/>
        <v>78.963636363636354</v>
      </c>
    </row>
    <row r="227" spans="1:12" ht="15.75" x14ac:dyDescent="0.25">
      <c r="A227" s="41">
        <v>41</v>
      </c>
      <c r="B227" s="75"/>
      <c r="C227" s="41">
        <v>625004</v>
      </c>
      <c r="D227" s="113" t="s">
        <v>307</v>
      </c>
      <c r="E227" s="95">
        <v>433</v>
      </c>
      <c r="F227" s="95"/>
      <c r="G227" s="95"/>
      <c r="H227" s="95"/>
      <c r="I227" s="95">
        <v>-100</v>
      </c>
      <c r="J227" s="43">
        <f t="shared" si="68"/>
        <v>333</v>
      </c>
      <c r="K227" s="336">
        <v>325.89</v>
      </c>
      <c r="L227" s="335">
        <f t="shared" si="56"/>
        <v>97.86486486486487</v>
      </c>
    </row>
    <row r="228" spans="1:12" ht="15.75" x14ac:dyDescent="0.25">
      <c r="A228" s="41">
        <v>41</v>
      </c>
      <c r="B228" s="75"/>
      <c r="C228" s="41">
        <v>625005</v>
      </c>
      <c r="D228" s="113" t="s">
        <v>308</v>
      </c>
      <c r="E228" s="95">
        <v>214</v>
      </c>
      <c r="F228" s="95"/>
      <c r="G228" s="95"/>
      <c r="H228" s="95"/>
      <c r="I228" s="95">
        <v>-100</v>
      </c>
      <c r="J228" s="43">
        <f t="shared" si="68"/>
        <v>114</v>
      </c>
      <c r="K228" s="336">
        <v>108.63</v>
      </c>
      <c r="L228" s="335">
        <f t="shared" si="56"/>
        <v>95.28947368421052</v>
      </c>
    </row>
    <row r="229" spans="1:12" ht="15.75" x14ac:dyDescent="0.25">
      <c r="A229" s="41">
        <v>41</v>
      </c>
      <c r="B229" s="75"/>
      <c r="C229" s="41">
        <v>625007</v>
      </c>
      <c r="D229" s="113" t="s">
        <v>309</v>
      </c>
      <c r="E229" s="95">
        <v>755</v>
      </c>
      <c r="F229" s="95"/>
      <c r="G229" s="95"/>
      <c r="H229" s="95"/>
      <c r="I229" s="95">
        <v>-200</v>
      </c>
      <c r="J229" s="43">
        <f t="shared" si="68"/>
        <v>555</v>
      </c>
      <c r="K229" s="336">
        <v>515.95000000000005</v>
      </c>
      <c r="L229" s="335">
        <f t="shared" si="56"/>
        <v>92.963963963963963</v>
      </c>
    </row>
    <row r="230" spans="1:12" ht="15.75" x14ac:dyDescent="0.25">
      <c r="A230" s="41">
        <v>41</v>
      </c>
      <c r="B230" s="75"/>
      <c r="C230" s="41">
        <v>627000</v>
      </c>
      <c r="D230" s="113" t="s">
        <v>232</v>
      </c>
      <c r="E230" s="95">
        <v>256</v>
      </c>
      <c r="F230" s="95"/>
      <c r="G230" s="95"/>
      <c r="H230" s="95"/>
      <c r="I230" s="95">
        <v>-100</v>
      </c>
      <c r="J230" s="43">
        <f t="shared" si="68"/>
        <v>156</v>
      </c>
      <c r="K230" s="336">
        <v>119.52</v>
      </c>
      <c r="L230" s="335">
        <f t="shared" si="56"/>
        <v>76.615384615384613</v>
      </c>
    </row>
    <row r="231" spans="1:12" ht="15.75" x14ac:dyDescent="0.25">
      <c r="A231" s="102"/>
      <c r="B231" s="126"/>
      <c r="C231" s="144"/>
      <c r="D231" s="145" t="s">
        <v>310</v>
      </c>
      <c r="E231" s="104">
        <f>SUM(E221:E230)</f>
        <v>23712</v>
      </c>
      <c r="F231" s="104">
        <f t="shared" ref="F231:K231" si="69">SUM(F221:F230)</f>
        <v>0</v>
      </c>
      <c r="G231" s="104">
        <f t="shared" si="69"/>
        <v>0</v>
      </c>
      <c r="H231" s="104">
        <f t="shared" si="69"/>
        <v>0</v>
      </c>
      <c r="I231" s="104">
        <f t="shared" si="69"/>
        <v>-8300</v>
      </c>
      <c r="J231" s="104">
        <f t="shared" si="69"/>
        <v>15412</v>
      </c>
      <c r="K231" s="104">
        <f t="shared" si="69"/>
        <v>14910.29</v>
      </c>
      <c r="L231" s="335">
        <f t="shared" si="56"/>
        <v>96.744679470542437</v>
      </c>
    </row>
    <row r="232" spans="1:12" ht="15.75" x14ac:dyDescent="0.25">
      <c r="A232" s="41">
        <v>41</v>
      </c>
      <c r="B232" s="75"/>
      <c r="C232" s="41">
        <v>631001</v>
      </c>
      <c r="D232" s="113" t="s">
        <v>311</v>
      </c>
      <c r="E232" s="95">
        <v>300</v>
      </c>
      <c r="F232" s="95"/>
      <c r="G232" s="95"/>
      <c r="H232" s="95"/>
      <c r="I232" s="95"/>
      <c r="J232" s="43">
        <f t="shared" ref="J232:J233" si="70">E232+F232+G232</f>
        <v>300</v>
      </c>
      <c r="K232" s="336">
        <v>63.6</v>
      </c>
      <c r="L232" s="335">
        <f t="shared" ref="L232:L301" si="71">K232/J232*100</f>
        <v>21.2</v>
      </c>
    </row>
    <row r="233" spans="1:12" ht="15.75" x14ac:dyDescent="0.25">
      <c r="A233" s="41">
        <v>41</v>
      </c>
      <c r="B233" s="75"/>
      <c r="C233" s="41">
        <v>631002</v>
      </c>
      <c r="D233" s="113" t="s">
        <v>312</v>
      </c>
      <c r="E233" s="95">
        <v>500</v>
      </c>
      <c r="F233" s="95"/>
      <c r="G233" s="95"/>
      <c r="H233" s="95"/>
      <c r="I233" s="95"/>
      <c r="J233" s="43">
        <f t="shared" si="70"/>
        <v>500</v>
      </c>
      <c r="K233" s="336">
        <v>300.5</v>
      </c>
      <c r="L233" s="335">
        <f t="shared" si="71"/>
        <v>60.099999999999994</v>
      </c>
    </row>
    <row r="234" spans="1:12" ht="15.75" x14ac:dyDescent="0.25">
      <c r="A234" s="41">
        <v>41</v>
      </c>
      <c r="B234" s="75"/>
      <c r="C234" s="41">
        <v>632001</v>
      </c>
      <c r="D234" s="113" t="s">
        <v>313</v>
      </c>
      <c r="E234" s="85">
        <v>400</v>
      </c>
      <c r="F234" s="85"/>
      <c r="G234" s="85"/>
      <c r="H234" s="85"/>
      <c r="I234" s="85">
        <v>100</v>
      </c>
      <c r="J234" s="43">
        <f>E234+F234+G234+H234+I234</f>
        <v>500</v>
      </c>
      <c r="K234" s="336">
        <v>416</v>
      </c>
      <c r="L234" s="335">
        <f t="shared" si="71"/>
        <v>83.2</v>
      </c>
    </row>
    <row r="235" spans="1:12" ht="15.75" x14ac:dyDescent="0.25">
      <c r="A235" s="41">
        <v>41</v>
      </c>
      <c r="B235" s="75"/>
      <c r="C235" s="41">
        <v>633006</v>
      </c>
      <c r="D235" s="113" t="s">
        <v>314</v>
      </c>
      <c r="E235" s="85">
        <v>600</v>
      </c>
      <c r="F235" s="85"/>
      <c r="G235" s="85"/>
      <c r="H235" s="85"/>
      <c r="I235" s="85"/>
      <c r="J235" s="43">
        <f t="shared" ref="J235:J242" si="72">E235+F235+G235+H235+I235</f>
        <v>600</v>
      </c>
      <c r="K235" s="336">
        <v>159.58000000000001</v>
      </c>
      <c r="L235" s="335">
        <f t="shared" si="71"/>
        <v>26.596666666666668</v>
      </c>
    </row>
    <row r="236" spans="1:12" ht="15.75" x14ac:dyDescent="0.25">
      <c r="A236" s="41">
        <v>41</v>
      </c>
      <c r="B236" s="75"/>
      <c r="C236" s="41" t="s">
        <v>247</v>
      </c>
      <c r="D236" s="113" t="s">
        <v>315</v>
      </c>
      <c r="E236" s="85">
        <v>500</v>
      </c>
      <c r="F236" s="85"/>
      <c r="G236" s="85"/>
      <c r="H236" s="85"/>
      <c r="I236" s="85"/>
      <c r="J236" s="43">
        <f t="shared" si="72"/>
        <v>500</v>
      </c>
      <c r="K236" s="336">
        <v>382.74</v>
      </c>
      <c r="L236" s="335">
        <f t="shared" si="71"/>
        <v>76.548000000000002</v>
      </c>
    </row>
    <row r="237" spans="1:12" ht="15.75" x14ac:dyDescent="0.25">
      <c r="A237" s="41">
        <v>41</v>
      </c>
      <c r="B237" s="75"/>
      <c r="C237" s="41" t="s">
        <v>316</v>
      </c>
      <c r="D237" s="113" t="s">
        <v>317</v>
      </c>
      <c r="E237" s="85">
        <v>0</v>
      </c>
      <c r="F237" s="85">
        <v>500</v>
      </c>
      <c r="G237" s="85"/>
      <c r="H237" s="85"/>
      <c r="I237" s="85"/>
      <c r="J237" s="43">
        <f t="shared" si="72"/>
        <v>500</v>
      </c>
      <c r="K237" s="336">
        <v>0</v>
      </c>
      <c r="L237" s="335">
        <f t="shared" si="71"/>
        <v>0</v>
      </c>
    </row>
    <row r="238" spans="1:12" ht="15.75" x14ac:dyDescent="0.25">
      <c r="A238" s="41">
        <v>41</v>
      </c>
      <c r="B238" s="75"/>
      <c r="C238" s="41" t="s">
        <v>318</v>
      </c>
      <c r="D238" s="113" t="s">
        <v>319</v>
      </c>
      <c r="E238" s="85">
        <v>0</v>
      </c>
      <c r="F238" s="85">
        <v>1500</v>
      </c>
      <c r="G238" s="85"/>
      <c r="H238" s="85"/>
      <c r="I238" s="85">
        <v>1150</v>
      </c>
      <c r="J238" s="43">
        <f t="shared" si="72"/>
        <v>2650</v>
      </c>
      <c r="K238" s="336">
        <v>2646.42</v>
      </c>
      <c r="L238" s="335">
        <f t="shared" si="71"/>
        <v>99.86490566037736</v>
      </c>
    </row>
    <row r="239" spans="1:12" ht="15.75" x14ac:dyDescent="0.25">
      <c r="A239" s="41">
        <v>41</v>
      </c>
      <c r="B239" s="75"/>
      <c r="C239" s="41">
        <v>634001</v>
      </c>
      <c r="D239" s="113" t="s">
        <v>320</v>
      </c>
      <c r="E239" s="85">
        <v>7000</v>
      </c>
      <c r="F239" s="85"/>
      <c r="G239" s="85"/>
      <c r="H239" s="85"/>
      <c r="I239" s="85">
        <v>-2000</v>
      </c>
      <c r="J239" s="43">
        <f t="shared" si="72"/>
        <v>5000</v>
      </c>
      <c r="K239" s="336">
        <v>4636.4799999999996</v>
      </c>
      <c r="L239" s="335">
        <f t="shared" si="71"/>
        <v>92.729599999999991</v>
      </c>
    </row>
    <row r="240" spans="1:12" ht="15.75" x14ac:dyDescent="0.25">
      <c r="A240" s="41">
        <v>41</v>
      </c>
      <c r="B240" s="75"/>
      <c r="C240" s="41">
        <v>634002</v>
      </c>
      <c r="D240" s="113" t="s">
        <v>617</v>
      </c>
      <c r="E240" s="85">
        <v>700</v>
      </c>
      <c r="F240" s="85"/>
      <c r="G240" s="85"/>
      <c r="H240" s="85"/>
      <c r="I240" s="85"/>
      <c r="J240" s="43">
        <f t="shared" si="72"/>
        <v>700</v>
      </c>
      <c r="K240" s="336">
        <v>294.64999999999998</v>
      </c>
      <c r="L240" s="335">
        <f t="shared" si="71"/>
        <v>42.092857142857135</v>
      </c>
    </row>
    <row r="241" spans="1:12" ht="15.75" x14ac:dyDescent="0.25">
      <c r="A241" s="41">
        <v>41</v>
      </c>
      <c r="B241" s="75"/>
      <c r="C241" s="41" t="s">
        <v>618</v>
      </c>
      <c r="D241" s="113" t="s">
        <v>617</v>
      </c>
      <c r="E241" s="85">
        <v>1500</v>
      </c>
      <c r="F241" s="85"/>
      <c r="G241" s="85"/>
      <c r="H241" s="85"/>
      <c r="I241" s="85"/>
      <c r="J241" s="43">
        <f t="shared" si="72"/>
        <v>1500</v>
      </c>
      <c r="K241" s="336">
        <v>1396.54</v>
      </c>
      <c r="L241" s="335">
        <f t="shared" si="71"/>
        <v>93.102666666666664</v>
      </c>
    </row>
    <row r="242" spans="1:12" ht="15.75" x14ac:dyDescent="0.25">
      <c r="A242" s="41">
        <v>41</v>
      </c>
      <c r="B242" s="75"/>
      <c r="C242" s="41">
        <v>634003</v>
      </c>
      <c r="D242" s="113" t="s">
        <v>321</v>
      </c>
      <c r="E242" s="85">
        <v>1000</v>
      </c>
      <c r="F242" s="85"/>
      <c r="G242" s="85"/>
      <c r="H242" s="85"/>
      <c r="I242" s="85">
        <v>1300</v>
      </c>
      <c r="J242" s="43">
        <f t="shared" si="72"/>
        <v>2300</v>
      </c>
      <c r="K242" s="336">
        <v>2299.1</v>
      </c>
      <c r="L242" s="335">
        <f t="shared" si="71"/>
        <v>99.960869565217394</v>
      </c>
    </row>
    <row r="243" spans="1:12" ht="15.75" x14ac:dyDescent="0.25">
      <c r="A243" s="102"/>
      <c r="B243" s="126"/>
      <c r="C243" s="144"/>
      <c r="D243" s="145" t="s">
        <v>322</v>
      </c>
      <c r="E243" s="104">
        <f>SUM(E232:E242)</f>
        <v>12500</v>
      </c>
      <c r="F243" s="104">
        <f t="shared" ref="F243:K243" si="73">SUM(F232:F242)</f>
        <v>2000</v>
      </c>
      <c r="G243" s="104">
        <f t="shared" si="73"/>
        <v>0</v>
      </c>
      <c r="H243" s="104">
        <f t="shared" si="73"/>
        <v>0</v>
      </c>
      <c r="I243" s="104">
        <f t="shared" si="73"/>
        <v>550</v>
      </c>
      <c r="J243" s="104">
        <f t="shared" si="73"/>
        <v>15050</v>
      </c>
      <c r="K243" s="104">
        <f t="shared" si="73"/>
        <v>12595.609999999999</v>
      </c>
      <c r="L243" s="335">
        <f t="shared" si="71"/>
        <v>83.691760797342184</v>
      </c>
    </row>
    <row r="244" spans="1:12" ht="15.75" x14ac:dyDescent="0.25">
      <c r="A244" s="41">
        <v>41</v>
      </c>
      <c r="B244" s="75"/>
      <c r="C244" s="41">
        <v>635004</v>
      </c>
      <c r="D244" s="113" t="s">
        <v>323</v>
      </c>
      <c r="E244" s="85">
        <v>400</v>
      </c>
      <c r="F244" s="85"/>
      <c r="G244" s="85"/>
      <c r="H244" s="85"/>
      <c r="I244" s="85"/>
      <c r="J244" s="43">
        <f t="shared" ref="J244:J246" si="74">E244+F244+G244</f>
        <v>400</v>
      </c>
      <c r="K244" s="336">
        <v>366.75</v>
      </c>
      <c r="L244" s="335">
        <f t="shared" si="71"/>
        <v>91.6875</v>
      </c>
    </row>
    <row r="245" spans="1:12" ht="15.75" x14ac:dyDescent="0.25">
      <c r="A245" s="41">
        <v>41</v>
      </c>
      <c r="B245" s="75"/>
      <c r="C245" s="41" t="s">
        <v>324</v>
      </c>
      <c r="D245" s="113" t="s">
        <v>325</v>
      </c>
      <c r="E245" s="85">
        <v>600</v>
      </c>
      <c r="F245" s="85"/>
      <c r="G245" s="85"/>
      <c r="H245" s="85"/>
      <c r="I245" s="85"/>
      <c r="J245" s="43">
        <f t="shared" si="74"/>
        <v>600</v>
      </c>
      <c r="K245" s="336">
        <v>546.29999999999995</v>
      </c>
      <c r="L245" s="335">
        <f t="shared" si="71"/>
        <v>91.05</v>
      </c>
    </row>
    <row r="246" spans="1:12" ht="15.75" x14ac:dyDescent="0.25">
      <c r="A246" s="41">
        <v>41</v>
      </c>
      <c r="B246" s="75"/>
      <c r="C246" s="41">
        <v>635006</v>
      </c>
      <c r="D246" s="113" t="s">
        <v>326</v>
      </c>
      <c r="E246" s="85">
        <v>2000</v>
      </c>
      <c r="F246" s="85"/>
      <c r="G246" s="85"/>
      <c r="H246" s="85"/>
      <c r="I246" s="85"/>
      <c r="J246" s="43">
        <f t="shared" si="74"/>
        <v>2000</v>
      </c>
      <c r="K246" s="336">
        <v>407.4</v>
      </c>
      <c r="L246" s="335">
        <f t="shared" si="71"/>
        <v>20.369999999999997</v>
      </c>
    </row>
    <row r="247" spans="1:12" ht="15.75" x14ac:dyDescent="0.25">
      <c r="A247" s="146"/>
      <c r="B247" s="68"/>
      <c r="C247" s="102"/>
      <c r="D247" s="145" t="s">
        <v>327</v>
      </c>
      <c r="E247" s="104">
        <f>SUM(E244:E246)</f>
        <v>3000</v>
      </c>
      <c r="F247" s="104">
        <f t="shared" ref="F247:K247" si="75">SUM(F244:F246)</f>
        <v>0</v>
      </c>
      <c r="G247" s="104">
        <f t="shared" si="75"/>
        <v>0</v>
      </c>
      <c r="H247" s="104">
        <f t="shared" si="75"/>
        <v>0</v>
      </c>
      <c r="I247" s="104">
        <f t="shared" si="75"/>
        <v>0</v>
      </c>
      <c r="J247" s="104">
        <f t="shared" si="75"/>
        <v>3000</v>
      </c>
      <c r="K247" s="104">
        <f t="shared" si="75"/>
        <v>1320.4499999999998</v>
      </c>
      <c r="L247" s="335">
        <f t="shared" si="71"/>
        <v>44.014999999999993</v>
      </c>
    </row>
    <row r="248" spans="1:12" ht="15.75" x14ac:dyDescent="0.25">
      <c r="A248" s="41">
        <v>41</v>
      </c>
      <c r="B248" s="75"/>
      <c r="C248" s="41">
        <v>637004</v>
      </c>
      <c r="D248" s="113" t="s">
        <v>328</v>
      </c>
      <c r="E248" s="85">
        <v>1500</v>
      </c>
      <c r="F248" s="85"/>
      <c r="G248" s="85"/>
      <c r="H248" s="85"/>
      <c r="I248" s="85">
        <v>-900</v>
      </c>
      <c r="J248" s="43">
        <f>E248+F248+G248+H248+I248</f>
        <v>600</v>
      </c>
      <c r="K248" s="336">
        <v>566.95000000000005</v>
      </c>
      <c r="L248" s="335">
        <f t="shared" si="71"/>
        <v>94.491666666666674</v>
      </c>
    </row>
    <row r="249" spans="1:12" ht="15.75" x14ac:dyDescent="0.25">
      <c r="A249" s="41">
        <v>41</v>
      </c>
      <c r="B249" s="75"/>
      <c r="C249" s="41" t="s">
        <v>266</v>
      </c>
      <c r="D249" s="113" t="s">
        <v>329</v>
      </c>
      <c r="E249" s="85">
        <v>0</v>
      </c>
      <c r="F249" s="85">
        <v>800</v>
      </c>
      <c r="G249" s="85"/>
      <c r="H249" s="85"/>
      <c r="I249" s="85"/>
      <c r="J249" s="43">
        <f t="shared" ref="J249:J251" si="76">E249+F249+G249</f>
        <v>800</v>
      </c>
      <c r="K249" s="336">
        <v>788</v>
      </c>
      <c r="L249" s="335">
        <f t="shared" si="71"/>
        <v>98.5</v>
      </c>
    </row>
    <row r="250" spans="1:12" ht="15.75" x14ac:dyDescent="0.25">
      <c r="A250" s="41">
        <v>41</v>
      </c>
      <c r="B250" s="75"/>
      <c r="C250" s="41">
        <v>637014</v>
      </c>
      <c r="D250" s="113" t="s">
        <v>330</v>
      </c>
      <c r="E250" s="85">
        <v>900</v>
      </c>
      <c r="F250" s="85"/>
      <c r="G250" s="85"/>
      <c r="H250" s="85"/>
      <c r="I250" s="85"/>
      <c r="J250" s="43">
        <f t="shared" si="76"/>
        <v>900</v>
      </c>
      <c r="K250" s="336">
        <v>537.05999999999995</v>
      </c>
      <c r="L250" s="335">
        <f t="shared" si="71"/>
        <v>59.673333333333325</v>
      </c>
    </row>
    <row r="251" spans="1:12" ht="15.75" x14ac:dyDescent="0.25">
      <c r="A251" s="41">
        <v>41</v>
      </c>
      <c r="B251" s="75"/>
      <c r="C251" s="41">
        <v>637016</v>
      </c>
      <c r="D251" s="113" t="s">
        <v>331</v>
      </c>
      <c r="E251" s="95">
        <v>140</v>
      </c>
      <c r="F251" s="95"/>
      <c r="G251" s="95"/>
      <c r="H251" s="95"/>
      <c r="I251" s="95"/>
      <c r="J251" s="43">
        <f t="shared" si="76"/>
        <v>140</v>
      </c>
      <c r="K251" s="336">
        <v>118.07</v>
      </c>
      <c r="L251" s="335">
        <f t="shared" si="71"/>
        <v>84.335714285714275</v>
      </c>
    </row>
    <row r="252" spans="1:12" ht="15.75" x14ac:dyDescent="0.25">
      <c r="A252" s="102"/>
      <c r="B252" s="68"/>
      <c r="C252" s="102"/>
      <c r="D252" s="145" t="s">
        <v>277</v>
      </c>
      <c r="E252" s="104">
        <f>SUM(E248:E251)</f>
        <v>2540</v>
      </c>
      <c r="F252" s="104">
        <f t="shared" ref="F252:K252" si="77">SUM(F248:F251)</f>
        <v>800</v>
      </c>
      <c r="G252" s="104">
        <f t="shared" si="77"/>
        <v>0</v>
      </c>
      <c r="H252" s="104">
        <f t="shared" si="77"/>
        <v>0</v>
      </c>
      <c r="I252" s="104">
        <f t="shared" si="77"/>
        <v>-900</v>
      </c>
      <c r="J252" s="104">
        <f t="shared" si="77"/>
        <v>2440</v>
      </c>
      <c r="K252" s="104">
        <f t="shared" si="77"/>
        <v>2010.08</v>
      </c>
      <c r="L252" s="335">
        <f t="shared" si="71"/>
        <v>82.380327868852447</v>
      </c>
    </row>
    <row r="253" spans="1:12" x14ac:dyDescent="0.25">
      <c r="A253" s="29" t="s">
        <v>18</v>
      </c>
      <c r="B253" s="29" t="s">
        <v>19</v>
      </c>
      <c r="C253" s="29" t="s">
        <v>20</v>
      </c>
      <c r="D253" s="29" t="s">
        <v>21</v>
      </c>
      <c r="E253" s="30" t="s">
        <v>0</v>
      </c>
      <c r="F253" s="30" t="s">
        <v>1</v>
      </c>
      <c r="G253" s="30" t="s">
        <v>2</v>
      </c>
      <c r="H253" s="30"/>
      <c r="I253" s="30"/>
      <c r="J253" s="30" t="s">
        <v>5</v>
      </c>
      <c r="L253" s="335"/>
    </row>
    <row r="254" spans="1:12" ht="15.75" x14ac:dyDescent="0.25">
      <c r="A254" s="137">
        <v>5</v>
      </c>
      <c r="B254" s="147"/>
      <c r="C254" s="143" t="s">
        <v>332</v>
      </c>
      <c r="D254" s="148" t="s">
        <v>333</v>
      </c>
      <c r="E254" s="149">
        <f>E263+E272+E281</f>
        <v>72500</v>
      </c>
      <c r="F254" s="149">
        <f>F263+F272+F281</f>
        <v>0</v>
      </c>
      <c r="G254" s="149">
        <f>G263+G272+G281</f>
        <v>9750</v>
      </c>
      <c r="H254" s="149">
        <f t="shared" ref="H254:I254" si="78">H263+H272+H281</f>
        <v>0</v>
      </c>
      <c r="I254" s="149">
        <f t="shared" si="78"/>
        <v>420</v>
      </c>
      <c r="J254" s="149">
        <f>J263+J272+J281</f>
        <v>82670</v>
      </c>
      <c r="K254" s="149">
        <f>K263+K272+K281</f>
        <v>79484.56</v>
      </c>
      <c r="L254" s="335">
        <f t="shared" si="71"/>
        <v>96.146800532236597</v>
      </c>
    </row>
    <row r="255" spans="1:12" ht="15.75" x14ac:dyDescent="0.25">
      <c r="A255" s="41">
        <v>41</v>
      </c>
      <c r="B255" s="75"/>
      <c r="C255" s="41">
        <v>611000</v>
      </c>
      <c r="D255" s="150" t="s">
        <v>223</v>
      </c>
      <c r="E255" s="85">
        <v>8286</v>
      </c>
      <c r="F255" s="85"/>
      <c r="G255" s="85"/>
      <c r="H255" s="85"/>
      <c r="I255" s="85"/>
      <c r="J255" s="43">
        <f t="shared" ref="J255:J271" si="79">E255+F255+G255</f>
        <v>8286</v>
      </c>
      <c r="K255" s="336">
        <v>7895.17</v>
      </c>
      <c r="L255" s="335">
        <f t="shared" si="71"/>
        <v>95.283248853487805</v>
      </c>
    </row>
    <row r="256" spans="1:12" ht="15.75" x14ac:dyDescent="0.25">
      <c r="A256" s="41">
        <v>41</v>
      </c>
      <c r="B256" s="75"/>
      <c r="C256" s="41">
        <v>623000</v>
      </c>
      <c r="D256" s="150" t="s">
        <v>334</v>
      </c>
      <c r="E256" s="85">
        <v>828</v>
      </c>
      <c r="F256" s="85"/>
      <c r="G256" s="85"/>
      <c r="H256" s="85"/>
      <c r="I256" s="85"/>
      <c r="J256" s="43">
        <f t="shared" si="79"/>
        <v>828</v>
      </c>
      <c r="K256" s="336">
        <v>789.5</v>
      </c>
      <c r="L256" s="335">
        <f t="shared" si="71"/>
        <v>95.350241545893724</v>
      </c>
    </row>
    <row r="257" spans="1:12" ht="15.75" x14ac:dyDescent="0.25">
      <c r="A257" s="41">
        <v>41</v>
      </c>
      <c r="B257" s="75"/>
      <c r="C257" s="41">
        <v>625001</v>
      </c>
      <c r="D257" s="150" t="s">
        <v>335</v>
      </c>
      <c r="E257" s="85">
        <v>146</v>
      </c>
      <c r="F257" s="85"/>
      <c r="G257" s="85"/>
      <c r="H257" s="85"/>
      <c r="I257" s="85"/>
      <c r="J257" s="43">
        <f t="shared" si="79"/>
        <v>146</v>
      </c>
      <c r="K257" s="336">
        <v>110.45</v>
      </c>
      <c r="L257" s="335">
        <f t="shared" si="71"/>
        <v>75.650684931506845</v>
      </c>
    </row>
    <row r="258" spans="1:12" ht="15.75" x14ac:dyDescent="0.25">
      <c r="A258" s="41">
        <v>41</v>
      </c>
      <c r="B258" s="75"/>
      <c r="C258" s="41">
        <v>625002</v>
      </c>
      <c r="D258" s="150" t="s">
        <v>336</v>
      </c>
      <c r="E258" s="85">
        <v>1288</v>
      </c>
      <c r="F258" s="85"/>
      <c r="G258" s="85"/>
      <c r="H258" s="85"/>
      <c r="I258" s="85"/>
      <c r="J258" s="43">
        <f t="shared" si="79"/>
        <v>1288</v>
      </c>
      <c r="K258" s="336">
        <v>1105.3</v>
      </c>
      <c r="L258" s="335">
        <f t="shared" si="71"/>
        <v>85.815217391304344</v>
      </c>
    </row>
    <row r="259" spans="1:12" ht="15.75" x14ac:dyDescent="0.25">
      <c r="A259" s="41">
        <v>41</v>
      </c>
      <c r="B259" s="75"/>
      <c r="C259" s="41">
        <v>625003</v>
      </c>
      <c r="D259" s="150" t="s">
        <v>306</v>
      </c>
      <c r="E259" s="85">
        <v>76</v>
      </c>
      <c r="F259" s="85"/>
      <c r="G259" s="85"/>
      <c r="H259" s="85"/>
      <c r="I259" s="85"/>
      <c r="J259" s="43">
        <f t="shared" si="79"/>
        <v>76</v>
      </c>
      <c r="K259" s="336">
        <v>63.11</v>
      </c>
      <c r="L259" s="335">
        <f t="shared" si="71"/>
        <v>83.039473684210535</v>
      </c>
    </row>
    <row r="260" spans="1:12" x14ac:dyDescent="0.25">
      <c r="A260" s="49">
        <v>41</v>
      </c>
      <c r="B260" s="49"/>
      <c r="C260" s="49">
        <v>625004</v>
      </c>
      <c r="D260" s="151" t="s">
        <v>337</v>
      </c>
      <c r="E260" s="50">
        <v>269</v>
      </c>
      <c r="F260" s="50"/>
      <c r="G260" s="50"/>
      <c r="H260" s="50"/>
      <c r="I260" s="50"/>
      <c r="J260" s="43">
        <f t="shared" si="79"/>
        <v>269</v>
      </c>
      <c r="K260" s="336">
        <v>236.85</v>
      </c>
      <c r="L260" s="335">
        <f t="shared" si="71"/>
        <v>88.048327137546465</v>
      </c>
    </row>
    <row r="261" spans="1:12" ht="15.75" x14ac:dyDescent="0.25">
      <c r="A261" s="41">
        <v>41</v>
      </c>
      <c r="B261" s="75"/>
      <c r="C261" s="41">
        <v>625005</v>
      </c>
      <c r="D261" s="150" t="s">
        <v>230</v>
      </c>
      <c r="E261" s="85">
        <v>97</v>
      </c>
      <c r="F261" s="85"/>
      <c r="G261" s="85"/>
      <c r="H261" s="85"/>
      <c r="I261" s="85"/>
      <c r="J261" s="43">
        <f t="shared" si="79"/>
        <v>97</v>
      </c>
      <c r="K261" s="336">
        <v>78.05</v>
      </c>
      <c r="L261" s="335">
        <f t="shared" si="71"/>
        <v>80.463917525773184</v>
      </c>
    </row>
    <row r="262" spans="1:12" ht="15.75" x14ac:dyDescent="0.25">
      <c r="A262" s="41">
        <v>41</v>
      </c>
      <c r="B262" s="75"/>
      <c r="C262" s="41">
        <v>625007</v>
      </c>
      <c r="D262" s="150" t="s">
        <v>338</v>
      </c>
      <c r="E262" s="85">
        <v>430</v>
      </c>
      <c r="F262" s="85"/>
      <c r="G262" s="85"/>
      <c r="H262" s="85"/>
      <c r="I262" s="85"/>
      <c r="J262" s="43">
        <f t="shared" si="79"/>
        <v>430</v>
      </c>
      <c r="K262" s="336">
        <v>374.98</v>
      </c>
      <c r="L262" s="335">
        <f t="shared" si="71"/>
        <v>87.204651162790697</v>
      </c>
    </row>
    <row r="263" spans="1:12" ht="15.75" x14ac:dyDescent="0.25">
      <c r="A263" s="102"/>
      <c r="B263" s="68"/>
      <c r="C263" s="118"/>
      <c r="D263" s="145" t="s">
        <v>310</v>
      </c>
      <c r="E263" s="104">
        <f>SUM(E255:E262)</f>
        <v>11420</v>
      </c>
      <c r="F263" s="104">
        <f t="shared" ref="F263:K263" si="80">SUM(F255:F262)</f>
        <v>0</v>
      </c>
      <c r="G263" s="104">
        <f t="shared" si="80"/>
        <v>0</v>
      </c>
      <c r="H263" s="104">
        <f t="shared" si="80"/>
        <v>0</v>
      </c>
      <c r="I263" s="104">
        <f t="shared" si="80"/>
        <v>0</v>
      </c>
      <c r="J263" s="104">
        <f t="shared" si="80"/>
        <v>11420</v>
      </c>
      <c r="K263" s="104">
        <f t="shared" si="80"/>
        <v>10653.41</v>
      </c>
      <c r="L263" s="335">
        <f t="shared" si="71"/>
        <v>93.287302977232926</v>
      </c>
    </row>
    <row r="264" spans="1:12" ht="15.75" x14ac:dyDescent="0.25">
      <c r="A264" s="41">
        <v>41</v>
      </c>
      <c r="B264" s="75"/>
      <c r="C264" s="41">
        <v>632001</v>
      </c>
      <c r="D264" s="113" t="s">
        <v>339</v>
      </c>
      <c r="E264" s="85">
        <v>8000</v>
      </c>
      <c r="F264" s="85"/>
      <c r="G264" s="85"/>
      <c r="H264" s="85"/>
      <c r="I264" s="85">
        <v>300</v>
      </c>
      <c r="J264" s="43">
        <f>E264+F264+G264+H264+I264</f>
        <v>8300</v>
      </c>
      <c r="K264" s="336">
        <v>8300.76</v>
      </c>
      <c r="L264" s="335">
        <f t="shared" si="71"/>
        <v>100.00915662650603</v>
      </c>
    </row>
    <row r="265" spans="1:12" ht="15.75" x14ac:dyDescent="0.25">
      <c r="A265" s="41">
        <v>41</v>
      </c>
      <c r="B265" s="75"/>
      <c r="C265" s="41">
        <v>632002</v>
      </c>
      <c r="D265" s="113" t="s">
        <v>340</v>
      </c>
      <c r="E265" s="85">
        <v>150</v>
      </c>
      <c r="F265" s="85"/>
      <c r="G265" s="85"/>
      <c r="H265" s="85"/>
      <c r="I265" s="85"/>
      <c r="J265" s="43">
        <f t="shared" si="79"/>
        <v>150</v>
      </c>
      <c r="K265" s="336">
        <v>134.04</v>
      </c>
      <c r="L265" s="335">
        <f t="shared" si="71"/>
        <v>89.36</v>
      </c>
    </row>
    <row r="266" spans="1:12" ht="15.75" x14ac:dyDescent="0.25">
      <c r="A266" s="41">
        <v>41</v>
      </c>
      <c r="B266" s="75"/>
      <c r="C266" s="41">
        <v>632005</v>
      </c>
      <c r="D266" s="113" t="s">
        <v>341</v>
      </c>
      <c r="E266" s="85">
        <v>50</v>
      </c>
      <c r="F266" s="85"/>
      <c r="G266" s="85"/>
      <c r="H266" s="85"/>
      <c r="I266" s="85"/>
      <c r="J266" s="43">
        <f t="shared" si="79"/>
        <v>50</v>
      </c>
      <c r="K266" s="336">
        <v>7.96</v>
      </c>
      <c r="L266" s="335">
        <f t="shared" si="71"/>
        <v>15.920000000000002</v>
      </c>
    </row>
    <row r="267" spans="1:12" ht="15.75" x14ac:dyDescent="0.25">
      <c r="A267" s="41">
        <v>41</v>
      </c>
      <c r="B267" s="75"/>
      <c r="C267" s="41">
        <v>633006</v>
      </c>
      <c r="D267" s="113" t="s">
        <v>342</v>
      </c>
      <c r="E267" s="85">
        <v>500</v>
      </c>
      <c r="F267" s="85"/>
      <c r="G267" s="85"/>
      <c r="H267" s="85"/>
      <c r="I267" s="85"/>
      <c r="J267" s="43">
        <f t="shared" si="79"/>
        <v>500</v>
      </c>
      <c r="K267" s="336">
        <v>64.900000000000006</v>
      </c>
      <c r="L267" s="335">
        <f t="shared" si="71"/>
        <v>12.98</v>
      </c>
    </row>
    <row r="268" spans="1:12" ht="15.75" x14ac:dyDescent="0.25">
      <c r="A268" s="41">
        <v>41</v>
      </c>
      <c r="B268" s="75"/>
      <c r="C268" s="41" t="s">
        <v>247</v>
      </c>
      <c r="D268" s="113" t="s">
        <v>343</v>
      </c>
      <c r="E268" s="85">
        <v>500</v>
      </c>
      <c r="F268" s="85"/>
      <c r="G268" s="85"/>
      <c r="H268" s="85"/>
      <c r="I268" s="85"/>
      <c r="J268" s="43">
        <f t="shared" si="79"/>
        <v>500</v>
      </c>
      <c r="K268" s="336">
        <v>0</v>
      </c>
      <c r="L268" s="335">
        <f t="shared" si="71"/>
        <v>0</v>
      </c>
    </row>
    <row r="269" spans="1:12" ht="15.75" x14ac:dyDescent="0.25">
      <c r="A269" s="41">
        <v>41</v>
      </c>
      <c r="B269" s="75"/>
      <c r="C269" s="41">
        <v>635006</v>
      </c>
      <c r="D269" s="113"/>
      <c r="E269" s="85">
        <v>0</v>
      </c>
      <c r="F269" s="85"/>
      <c r="G269" s="85"/>
      <c r="H269" s="85"/>
      <c r="I269" s="85"/>
      <c r="J269" s="43">
        <f t="shared" si="79"/>
        <v>0</v>
      </c>
      <c r="K269" s="336">
        <v>26.1</v>
      </c>
      <c r="L269" s="335">
        <v>0</v>
      </c>
    </row>
    <row r="270" spans="1:12" ht="15.75" x14ac:dyDescent="0.25">
      <c r="A270" s="41">
        <v>41</v>
      </c>
      <c r="B270" s="75"/>
      <c r="C270" s="41">
        <v>636005</v>
      </c>
      <c r="D270" s="113" t="s">
        <v>344</v>
      </c>
      <c r="E270" s="85">
        <v>100</v>
      </c>
      <c r="F270" s="85"/>
      <c r="G270" s="85"/>
      <c r="H270" s="85"/>
      <c r="I270" s="85"/>
      <c r="J270" s="43">
        <f t="shared" si="79"/>
        <v>100</v>
      </c>
      <c r="K270" s="336">
        <v>49.99</v>
      </c>
      <c r="L270" s="335">
        <f t="shared" si="71"/>
        <v>49.99</v>
      </c>
    </row>
    <row r="271" spans="1:12" ht="15.75" x14ac:dyDescent="0.25">
      <c r="A271" s="41"/>
      <c r="B271" s="75"/>
      <c r="C271" s="41">
        <v>633004</v>
      </c>
      <c r="D271" s="150" t="s">
        <v>345</v>
      </c>
      <c r="E271" s="85"/>
      <c r="F271" s="85"/>
      <c r="G271" s="85">
        <v>4750</v>
      </c>
      <c r="H271" s="85"/>
      <c r="I271" s="85"/>
      <c r="J271" s="43">
        <f t="shared" si="79"/>
        <v>4750</v>
      </c>
      <c r="K271" s="336">
        <v>4732.18</v>
      </c>
      <c r="L271" s="335">
        <f t="shared" si="71"/>
        <v>99.62484210526317</v>
      </c>
    </row>
    <row r="272" spans="1:12" ht="15.75" x14ac:dyDescent="0.25">
      <c r="A272" s="118"/>
      <c r="B272" s="68"/>
      <c r="C272" s="118"/>
      <c r="D272" s="145" t="s">
        <v>346</v>
      </c>
      <c r="E272" s="104">
        <f>SUM(E264:E271)</f>
        <v>9300</v>
      </c>
      <c r="F272" s="104">
        <f>SUM(F264:F271)</f>
        <v>0</v>
      </c>
      <c r="G272" s="104">
        <f>SUM(G264:G271)</f>
        <v>4750</v>
      </c>
      <c r="H272" s="104">
        <f t="shared" ref="H272:I272" si="81">SUM(H264:H271)</f>
        <v>0</v>
      </c>
      <c r="I272" s="104">
        <f t="shared" si="81"/>
        <v>300</v>
      </c>
      <c r="J272" s="104">
        <f>SUM(J264:J271)</f>
        <v>14350</v>
      </c>
      <c r="K272" s="104">
        <f>SUM(K264:K271)</f>
        <v>13315.93</v>
      </c>
      <c r="L272" s="335">
        <f t="shared" si="71"/>
        <v>92.793937282229962</v>
      </c>
    </row>
    <row r="273" spans="1:12" ht="15.75" x14ac:dyDescent="0.25">
      <c r="A273" s="41">
        <v>41</v>
      </c>
      <c r="B273" s="75"/>
      <c r="C273" s="41">
        <v>637004</v>
      </c>
      <c r="D273" s="113" t="s">
        <v>347</v>
      </c>
      <c r="E273" s="85">
        <v>30000</v>
      </c>
      <c r="F273" s="85"/>
      <c r="G273" s="85"/>
      <c r="H273" s="85"/>
      <c r="I273" s="85">
        <v>-5000</v>
      </c>
      <c r="J273" s="43">
        <f>E273+F273+G273+H273+I273</f>
        <v>25000</v>
      </c>
      <c r="K273" s="336">
        <v>24370.12</v>
      </c>
      <c r="L273" s="335">
        <f t="shared" si="71"/>
        <v>97.480479999999986</v>
      </c>
    </row>
    <row r="274" spans="1:12" ht="15.75" x14ac:dyDescent="0.25">
      <c r="A274" s="41">
        <v>41</v>
      </c>
      <c r="B274" s="75"/>
      <c r="C274" s="41" t="s">
        <v>266</v>
      </c>
      <c r="D274" s="113" t="s">
        <v>348</v>
      </c>
      <c r="E274" s="85">
        <v>5300</v>
      </c>
      <c r="F274" s="85"/>
      <c r="G274" s="85"/>
      <c r="H274" s="85"/>
      <c r="I274" s="85">
        <v>-2000</v>
      </c>
      <c r="J274" s="43">
        <f>E274+F274+G274+H274+I274</f>
        <v>3300</v>
      </c>
      <c r="K274" s="336">
        <v>3311.5</v>
      </c>
      <c r="L274" s="335">
        <f t="shared" si="71"/>
        <v>100.34848484848484</v>
      </c>
    </row>
    <row r="275" spans="1:12" ht="15.75" x14ac:dyDescent="0.25">
      <c r="A275" s="41">
        <v>41</v>
      </c>
      <c r="B275" s="75"/>
      <c r="C275" s="41" t="s">
        <v>268</v>
      </c>
      <c r="D275" s="113" t="s">
        <v>349</v>
      </c>
      <c r="E275" s="85">
        <v>2000</v>
      </c>
      <c r="F275" s="85"/>
      <c r="G275" s="85"/>
      <c r="H275" s="85"/>
      <c r="I275" s="85">
        <v>1500</v>
      </c>
      <c r="J275" s="43">
        <f t="shared" ref="J275:J280" si="82">E275+F275+G275+H275+I275</f>
        <v>3500</v>
      </c>
      <c r="K275" s="336">
        <v>3195.91</v>
      </c>
      <c r="L275" s="335">
        <f t="shared" si="71"/>
        <v>91.311714285714288</v>
      </c>
    </row>
    <row r="276" spans="1:12" ht="15.75" x14ac:dyDescent="0.25">
      <c r="A276" s="41">
        <v>41</v>
      </c>
      <c r="B276" s="75"/>
      <c r="C276" s="41" t="s">
        <v>350</v>
      </c>
      <c r="D276" s="113" t="s">
        <v>351</v>
      </c>
      <c r="E276" s="85">
        <v>1000</v>
      </c>
      <c r="F276" s="85"/>
      <c r="G276" s="85"/>
      <c r="H276" s="85"/>
      <c r="I276" s="85"/>
      <c r="J276" s="43">
        <f t="shared" si="82"/>
        <v>1000</v>
      </c>
      <c r="K276" s="336">
        <v>725</v>
      </c>
      <c r="L276" s="335">
        <f t="shared" si="71"/>
        <v>72.5</v>
      </c>
    </row>
    <row r="277" spans="1:12" ht="15.75" x14ac:dyDescent="0.25">
      <c r="A277" s="41">
        <v>41</v>
      </c>
      <c r="B277" s="75"/>
      <c r="C277" s="41">
        <v>637012</v>
      </c>
      <c r="D277" s="113" t="s">
        <v>352</v>
      </c>
      <c r="E277" s="85">
        <v>13000</v>
      </c>
      <c r="F277" s="85"/>
      <c r="G277" s="85"/>
      <c r="H277" s="85"/>
      <c r="I277" s="85">
        <v>5550</v>
      </c>
      <c r="J277" s="43">
        <f t="shared" si="82"/>
        <v>18550</v>
      </c>
      <c r="K277" s="336">
        <v>18522.23</v>
      </c>
      <c r="L277" s="335">
        <f t="shared" si="71"/>
        <v>99.850296495956869</v>
      </c>
    </row>
    <row r="278" spans="1:12" ht="15.75" x14ac:dyDescent="0.25">
      <c r="A278" s="41">
        <v>41</v>
      </c>
      <c r="B278" s="75"/>
      <c r="C278" s="41">
        <v>637014</v>
      </c>
      <c r="D278" s="152" t="s">
        <v>330</v>
      </c>
      <c r="E278" s="85">
        <v>400</v>
      </c>
      <c r="F278" s="85"/>
      <c r="G278" s="85"/>
      <c r="H278" s="85"/>
      <c r="I278" s="85">
        <v>60</v>
      </c>
      <c r="J278" s="43">
        <f t="shared" si="82"/>
        <v>460</v>
      </c>
      <c r="K278" s="336">
        <v>455.88</v>
      </c>
      <c r="L278" s="335">
        <f t="shared" si="71"/>
        <v>99.104347826086965</v>
      </c>
    </row>
    <row r="279" spans="1:12" ht="15.75" x14ac:dyDescent="0.25">
      <c r="A279" s="41">
        <v>41</v>
      </c>
      <c r="B279" s="75"/>
      <c r="C279" s="41">
        <v>637016</v>
      </c>
      <c r="D279" s="150" t="s">
        <v>331</v>
      </c>
      <c r="E279" s="85">
        <v>80</v>
      </c>
      <c r="F279" s="85"/>
      <c r="G279" s="85"/>
      <c r="H279" s="85"/>
      <c r="I279" s="85">
        <v>10</v>
      </c>
      <c r="J279" s="43">
        <f t="shared" si="82"/>
        <v>90</v>
      </c>
      <c r="K279" s="336">
        <v>88.19</v>
      </c>
      <c r="L279" s="335">
        <f t="shared" si="71"/>
        <v>97.98888888888888</v>
      </c>
    </row>
    <row r="280" spans="1:12" ht="15.75" x14ac:dyDescent="0.25">
      <c r="A280" s="41">
        <v>41</v>
      </c>
      <c r="B280" s="75"/>
      <c r="C280" s="49" t="s">
        <v>353</v>
      </c>
      <c r="D280" s="113" t="s">
        <v>354</v>
      </c>
      <c r="E280" s="85"/>
      <c r="F280" s="85"/>
      <c r="G280" s="85">
        <v>5000</v>
      </c>
      <c r="H280" s="85"/>
      <c r="I280" s="85"/>
      <c r="J280" s="43">
        <f t="shared" si="82"/>
        <v>5000</v>
      </c>
      <c r="K280" s="336">
        <v>4846.3900000000003</v>
      </c>
      <c r="L280" s="335">
        <f t="shared" si="71"/>
        <v>96.927800000000005</v>
      </c>
    </row>
    <row r="281" spans="1:12" ht="15.75" x14ac:dyDescent="0.25">
      <c r="A281" s="102"/>
      <c r="B281" s="68"/>
      <c r="C281" s="102"/>
      <c r="D281" s="145" t="s">
        <v>277</v>
      </c>
      <c r="E281" s="104">
        <f>SUM(E273:E280)</f>
        <v>51780</v>
      </c>
      <c r="F281" s="104">
        <f>SUM(F273:F279)</f>
        <v>0</v>
      </c>
      <c r="G281" s="104">
        <f>SUM(G273:G280)</f>
        <v>5000</v>
      </c>
      <c r="H281" s="104">
        <f t="shared" ref="H281:I281" si="83">SUM(H273:H280)</f>
        <v>0</v>
      </c>
      <c r="I281" s="104">
        <f t="shared" si="83"/>
        <v>120</v>
      </c>
      <c r="J281" s="104">
        <f>SUM(J273:J280)</f>
        <v>56900</v>
      </c>
      <c r="K281" s="104">
        <f>SUM(K273:K280)</f>
        <v>55515.219999999994</v>
      </c>
      <c r="L281" s="335">
        <f t="shared" si="71"/>
        <v>97.566291739894538</v>
      </c>
    </row>
    <row r="282" spans="1:12" ht="15.75" x14ac:dyDescent="0.25">
      <c r="A282" s="352"/>
      <c r="B282" s="337"/>
      <c r="C282" s="352"/>
      <c r="D282" s="353"/>
      <c r="E282" s="354"/>
      <c r="F282" s="354"/>
      <c r="G282" s="354"/>
      <c r="H282" s="354"/>
      <c r="I282" s="354"/>
      <c r="J282" s="354"/>
      <c r="K282" s="355"/>
      <c r="L282" s="335"/>
    </row>
    <row r="283" spans="1:12" ht="15.75" x14ac:dyDescent="0.25">
      <c r="A283" s="352"/>
      <c r="B283" s="337"/>
      <c r="C283" s="352"/>
      <c r="D283" s="353"/>
      <c r="E283" s="354"/>
      <c r="F283" s="354"/>
      <c r="G283" s="354"/>
      <c r="H283" s="354"/>
      <c r="I283" s="354"/>
      <c r="J283" s="354"/>
      <c r="K283" s="355"/>
      <c r="L283" s="335"/>
    </row>
    <row r="284" spans="1:12" x14ac:dyDescent="0.25">
      <c r="A284" s="29" t="s">
        <v>18</v>
      </c>
      <c r="B284" s="29" t="s">
        <v>19</v>
      </c>
      <c r="C284" s="29" t="s">
        <v>20</v>
      </c>
      <c r="D284" s="29" t="s">
        <v>21</v>
      </c>
      <c r="E284" s="30" t="s">
        <v>0</v>
      </c>
      <c r="F284" s="30" t="s">
        <v>1</v>
      </c>
      <c r="G284" s="30" t="s">
        <v>2</v>
      </c>
      <c r="H284" s="30"/>
      <c r="I284" s="30"/>
      <c r="J284" s="30" t="s">
        <v>5</v>
      </c>
      <c r="K284" s="336"/>
      <c r="L284" s="335"/>
    </row>
    <row r="285" spans="1:12" ht="15.75" x14ac:dyDescent="0.25">
      <c r="A285" s="141">
        <v>6</v>
      </c>
      <c r="B285" s="133"/>
      <c r="C285" s="133"/>
      <c r="D285" s="153" t="s">
        <v>355</v>
      </c>
      <c r="E285" s="154">
        <f>E286+E288+E293</f>
        <v>54000</v>
      </c>
      <c r="F285" s="154">
        <f t="shared" ref="F285:I285" si="84">F286+F288+F293</f>
        <v>1100</v>
      </c>
      <c r="G285" s="154">
        <f t="shared" si="84"/>
        <v>0</v>
      </c>
      <c r="H285" s="154">
        <f t="shared" si="84"/>
        <v>0</v>
      </c>
      <c r="I285" s="154">
        <f t="shared" si="84"/>
        <v>5150</v>
      </c>
      <c r="J285" s="154">
        <f>J286+J288+J293</f>
        <v>60250</v>
      </c>
      <c r="K285" s="154">
        <f>K286+K288+K293</f>
        <v>48743.39</v>
      </c>
      <c r="L285" s="335">
        <f t="shared" si="71"/>
        <v>80.901892116182566</v>
      </c>
    </row>
    <row r="286" spans="1:12" ht="15.75" x14ac:dyDescent="0.25">
      <c r="A286" s="137"/>
      <c r="B286" s="97"/>
      <c r="C286" s="143" t="s">
        <v>356</v>
      </c>
      <c r="D286" s="139" t="s">
        <v>357</v>
      </c>
      <c r="E286" s="100">
        <f>SUM(E287:E287)</f>
        <v>20000</v>
      </c>
      <c r="F286" s="100">
        <f t="shared" ref="F286:K286" si="85">SUM(F287:F287)</f>
        <v>0</v>
      </c>
      <c r="G286" s="100">
        <f t="shared" si="85"/>
        <v>0</v>
      </c>
      <c r="H286" s="100">
        <f t="shared" si="85"/>
        <v>0</v>
      </c>
      <c r="I286" s="100">
        <f t="shared" si="85"/>
        <v>0</v>
      </c>
      <c r="J286" s="100">
        <f t="shared" si="85"/>
        <v>20000</v>
      </c>
      <c r="K286" s="100">
        <f t="shared" si="85"/>
        <v>15840.2</v>
      </c>
      <c r="L286" s="335">
        <f t="shared" si="71"/>
        <v>79.200999999999993</v>
      </c>
    </row>
    <row r="287" spans="1:12" ht="15.75" x14ac:dyDescent="0.25">
      <c r="A287" s="41">
        <v>41</v>
      </c>
      <c r="B287" s="75"/>
      <c r="C287" s="41">
        <v>637005</v>
      </c>
      <c r="D287" s="113" t="s">
        <v>358</v>
      </c>
      <c r="E287" s="85">
        <v>20000</v>
      </c>
      <c r="F287" s="85"/>
      <c r="G287" s="85"/>
      <c r="H287" s="85"/>
      <c r="I287" s="85"/>
      <c r="J287" s="43">
        <f t="shared" ref="J287:J289" si="86">E287+F287+G287</f>
        <v>20000</v>
      </c>
      <c r="K287" s="336">
        <v>15840.2</v>
      </c>
      <c r="L287" s="335">
        <f t="shared" si="71"/>
        <v>79.200999999999993</v>
      </c>
    </row>
    <row r="288" spans="1:12" ht="15.75" x14ac:dyDescent="0.25">
      <c r="A288" s="155"/>
      <c r="B288" s="97"/>
      <c r="C288" s="143" t="s">
        <v>359</v>
      </c>
      <c r="D288" s="139" t="s">
        <v>360</v>
      </c>
      <c r="E288" s="100">
        <f>SUM(E289:E292)</f>
        <v>22000</v>
      </c>
      <c r="F288" s="100">
        <f t="shared" ref="F288:I288" si="87">SUM(F289:F292)</f>
        <v>1100</v>
      </c>
      <c r="G288" s="100">
        <f t="shared" si="87"/>
        <v>0</v>
      </c>
      <c r="H288" s="100">
        <f t="shared" si="87"/>
        <v>0</v>
      </c>
      <c r="I288" s="100">
        <f t="shared" si="87"/>
        <v>500</v>
      </c>
      <c r="J288" s="100">
        <f>SUM(J289:J292)</f>
        <v>23600</v>
      </c>
      <c r="K288" s="100">
        <f>SUM(K289:K292)</f>
        <v>17798.149999999998</v>
      </c>
      <c r="L288" s="335">
        <f>K288/J288*100</f>
        <v>75.415889830508462</v>
      </c>
    </row>
    <row r="289" spans="1:12" ht="15.75" x14ac:dyDescent="0.25">
      <c r="A289" s="41">
        <v>41</v>
      </c>
      <c r="B289" s="75"/>
      <c r="C289" s="41">
        <v>632001</v>
      </c>
      <c r="D289" s="113" t="s">
        <v>290</v>
      </c>
      <c r="E289" s="85">
        <v>19000</v>
      </c>
      <c r="F289" s="85"/>
      <c r="G289" s="85"/>
      <c r="H289" s="85"/>
      <c r="I289" s="85"/>
      <c r="J289" s="43">
        <f t="shared" si="86"/>
        <v>19000</v>
      </c>
      <c r="K289" s="336">
        <v>14296.38</v>
      </c>
      <c r="L289" s="335">
        <f t="shared" si="71"/>
        <v>75.244105263157891</v>
      </c>
    </row>
    <row r="290" spans="1:12" ht="15.75" x14ac:dyDescent="0.25">
      <c r="A290" s="41">
        <v>41</v>
      </c>
      <c r="B290" s="75"/>
      <c r="C290" s="41">
        <v>633006</v>
      </c>
      <c r="D290" s="113" t="s">
        <v>361</v>
      </c>
      <c r="E290" s="85">
        <v>1500</v>
      </c>
      <c r="F290" s="85"/>
      <c r="G290" s="85"/>
      <c r="H290" s="85"/>
      <c r="I290" s="85">
        <v>900</v>
      </c>
      <c r="J290" s="43">
        <f>E290+F290+G290+H290+I290</f>
        <v>2400</v>
      </c>
      <c r="K290" s="336">
        <v>2358.77</v>
      </c>
      <c r="L290" s="335">
        <f t="shared" si="71"/>
        <v>98.282083333333333</v>
      </c>
    </row>
    <row r="291" spans="1:12" ht="15.75" x14ac:dyDescent="0.25">
      <c r="A291" s="41">
        <v>41</v>
      </c>
      <c r="B291" s="75"/>
      <c r="C291" s="41">
        <v>635004</v>
      </c>
      <c r="D291" s="113" t="s">
        <v>362</v>
      </c>
      <c r="E291" s="85">
        <v>1500</v>
      </c>
      <c r="F291" s="85"/>
      <c r="G291" s="85"/>
      <c r="H291" s="85"/>
      <c r="I291" s="85">
        <v>-1000</v>
      </c>
      <c r="J291" s="43">
        <f t="shared" ref="J291:J292" si="88">E291+F291+G291+H291+I291</f>
        <v>500</v>
      </c>
      <c r="K291" s="336">
        <v>80</v>
      </c>
      <c r="L291" s="335">
        <f t="shared" si="71"/>
        <v>16</v>
      </c>
    </row>
    <row r="292" spans="1:12" ht="15.75" x14ac:dyDescent="0.25">
      <c r="A292" s="41">
        <v>41</v>
      </c>
      <c r="B292" s="75"/>
      <c r="C292" s="41">
        <v>637004</v>
      </c>
      <c r="D292" s="113" t="s">
        <v>363</v>
      </c>
      <c r="E292" s="85">
        <v>0</v>
      </c>
      <c r="F292" s="85">
        <v>1100</v>
      </c>
      <c r="G292" s="85"/>
      <c r="H292" s="85"/>
      <c r="I292" s="85">
        <v>600</v>
      </c>
      <c r="J292" s="43">
        <f t="shared" si="88"/>
        <v>1700</v>
      </c>
      <c r="K292" s="336">
        <v>1063</v>
      </c>
      <c r="L292" s="335">
        <f t="shared" si="71"/>
        <v>62.529411764705877</v>
      </c>
    </row>
    <row r="293" spans="1:12" ht="15.75" x14ac:dyDescent="0.25">
      <c r="A293" s="155"/>
      <c r="B293" s="97"/>
      <c r="C293" s="143" t="s">
        <v>364</v>
      </c>
      <c r="D293" s="139" t="s">
        <v>365</v>
      </c>
      <c r="E293" s="100">
        <f>SUM(E294:E299)</f>
        <v>12000</v>
      </c>
      <c r="F293" s="100">
        <f t="shared" ref="F293:J293" si="89">SUM(F294:F299)</f>
        <v>0</v>
      </c>
      <c r="G293" s="100">
        <f t="shared" si="89"/>
        <v>0</v>
      </c>
      <c r="H293" s="100">
        <f t="shared" si="89"/>
        <v>0</v>
      </c>
      <c r="I293" s="100">
        <f t="shared" si="89"/>
        <v>4650</v>
      </c>
      <c r="J293" s="100">
        <f t="shared" si="89"/>
        <v>16650</v>
      </c>
      <c r="K293" s="100">
        <f>SUM(K294:K299)</f>
        <v>15105.039999999999</v>
      </c>
      <c r="L293" s="335">
        <f t="shared" si="71"/>
        <v>90.720960960960952</v>
      </c>
    </row>
    <row r="294" spans="1:12" ht="15.75" x14ac:dyDescent="0.25">
      <c r="A294" s="74">
        <v>41</v>
      </c>
      <c r="B294" s="337"/>
      <c r="C294" s="41">
        <v>632001</v>
      </c>
      <c r="D294" s="113" t="s">
        <v>647</v>
      </c>
      <c r="E294" s="85"/>
      <c r="F294" s="338"/>
      <c r="G294" s="338"/>
      <c r="H294" s="338"/>
      <c r="I294" s="43">
        <v>700</v>
      </c>
      <c r="J294" s="43">
        <f>SUM(E294:I294)</f>
        <v>700</v>
      </c>
      <c r="K294" s="345">
        <v>652.75</v>
      </c>
      <c r="L294" s="335">
        <f t="shared" si="71"/>
        <v>93.25</v>
      </c>
    </row>
    <row r="295" spans="1:12" ht="15.75" x14ac:dyDescent="0.25">
      <c r="A295" s="74">
        <v>41</v>
      </c>
      <c r="B295" s="337"/>
      <c r="C295" s="41" t="s">
        <v>237</v>
      </c>
      <c r="D295" s="113" t="s">
        <v>648</v>
      </c>
      <c r="E295" s="85"/>
      <c r="F295" s="338"/>
      <c r="G295" s="338"/>
      <c r="H295" s="338"/>
      <c r="I295" s="43">
        <v>3500</v>
      </c>
      <c r="J295" s="43">
        <f t="shared" ref="J295:J299" si="90">SUM(E295:I295)</f>
        <v>3500</v>
      </c>
      <c r="K295" s="345">
        <v>3365.36</v>
      </c>
      <c r="L295" s="335">
        <f t="shared" si="71"/>
        <v>96.153142857142853</v>
      </c>
    </row>
    <row r="296" spans="1:12" ht="15.75" x14ac:dyDescent="0.25">
      <c r="A296" s="41">
        <v>41</v>
      </c>
      <c r="B296" s="75"/>
      <c r="C296" s="41">
        <v>632002</v>
      </c>
      <c r="D296" s="113" t="s">
        <v>292</v>
      </c>
      <c r="E296" s="85">
        <v>4000</v>
      </c>
      <c r="F296" s="85"/>
      <c r="G296" s="85"/>
      <c r="H296" s="85"/>
      <c r="I296" s="85">
        <v>450</v>
      </c>
      <c r="J296" s="43">
        <f t="shared" si="90"/>
        <v>4450</v>
      </c>
      <c r="K296" s="336">
        <v>4425.95</v>
      </c>
      <c r="L296" s="335">
        <f t="shared" si="71"/>
        <v>99.459550561797755</v>
      </c>
    </row>
    <row r="297" spans="1:12" ht="15.75" x14ac:dyDescent="0.25">
      <c r="A297" s="41">
        <v>41</v>
      </c>
      <c r="B297" s="75"/>
      <c r="C297" s="41" t="s">
        <v>266</v>
      </c>
      <c r="D297" s="113" t="s">
        <v>265</v>
      </c>
      <c r="E297" s="85">
        <v>3000</v>
      </c>
      <c r="F297" s="85"/>
      <c r="G297" s="85"/>
      <c r="H297" s="85"/>
      <c r="I297" s="85"/>
      <c r="J297" s="43">
        <f t="shared" si="90"/>
        <v>3000</v>
      </c>
      <c r="K297" s="336">
        <v>1630</v>
      </c>
      <c r="L297" s="335">
        <f t="shared" si="71"/>
        <v>54.333333333333336</v>
      </c>
    </row>
    <row r="298" spans="1:12" ht="15.75" x14ac:dyDescent="0.25">
      <c r="A298" s="108">
        <v>41</v>
      </c>
      <c r="B298" s="109"/>
      <c r="C298" s="346">
        <v>637005</v>
      </c>
      <c r="D298" s="347" t="s">
        <v>655</v>
      </c>
      <c r="E298" s="348">
        <v>0</v>
      </c>
      <c r="F298" s="348"/>
      <c r="G298" s="348"/>
      <c r="H298" s="348"/>
      <c r="I298" s="348"/>
      <c r="J298" s="43">
        <v>0</v>
      </c>
      <c r="K298" s="336">
        <v>3200</v>
      </c>
      <c r="L298" s="335">
        <v>0</v>
      </c>
    </row>
    <row r="299" spans="1:12" x14ac:dyDescent="0.25">
      <c r="A299" s="156">
        <v>46</v>
      </c>
      <c r="B299" s="157"/>
      <c r="C299" s="158">
        <v>635006</v>
      </c>
      <c r="D299" s="159" t="s">
        <v>366</v>
      </c>
      <c r="E299" s="160">
        <v>5000</v>
      </c>
      <c r="F299" s="160"/>
      <c r="G299" s="160"/>
      <c r="H299" s="160"/>
      <c r="I299" s="160"/>
      <c r="J299" s="43">
        <f t="shared" si="90"/>
        <v>5000</v>
      </c>
      <c r="K299" s="336">
        <v>1830.98</v>
      </c>
      <c r="L299" s="335">
        <f t="shared" si="71"/>
        <v>36.619600000000005</v>
      </c>
    </row>
    <row r="300" spans="1:12" ht="15.75" x14ac:dyDescent="0.25">
      <c r="A300" s="132">
        <v>8</v>
      </c>
      <c r="B300" s="161"/>
      <c r="C300" s="162"/>
      <c r="D300" s="163" t="s">
        <v>367</v>
      </c>
      <c r="E300" s="164">
        <f>E301+E307</f>
        <v>46010</v>
      </c>
      <c r="F300" s="164">
        <f t="shared" ref="F300:K300" si="91">F301+F307</f>
        <v>5250</v>
      </c>
      <c r="G300" s="164">
        <f t="shared" si="91"/>
        <v>0</v>
      </c>
      <c r="H300" s="164">
        <f t="shared" si="91"/>
        <v>0</v>
      </c>
      <c r="I300" s="164">
        <f t="shared" si="91"/>
        <v>29261</v>
      </c>
      <c r="J300" s="164">
        <f t="shared" si="91"/>
        <v>80521</v>
      </c>
      <c r="K300" s="164">
        <f t="shared" si="91"/>
        <v>75298.260000000009</v>
      </c>
      <c r="L300" s="335">
        <f t="shared" si="71"/>
        <v>93.513816271531653</v>
      </c>
    </row>
    <row r="301" spans="1:12" ht="15.75" x14ac:dyDescent="0.25">
      <c r="A301" s="137"/>
      <c r="B301" s="97"/>
      <c r="C301" s="165" t="s">
        <v>368</v>
      </c>
      <c r="D301" s="166" t="s">
        <v>369</v>
      </c>
      <c r="E301" s="167">
        <f>SUM(E302:E305)</f>
        <v>17000</v>
      </c>
      <c r="F301" s="167">
        <f t="shared" ref="F301:J301" si="92">SUM(F302:F305)</f>
        <v>0</v>
      </c>
      <c r="G301" s="167">
        <f t="shared" si="92"/>
        <v>0</v>
      </c>
      <c r="H301" s="167">
        <f t="shared" si="92"/>
        <v>0</v>
      </c>
      <c r="I301" s="167">
        <f t="shared" si="92"/>
        <v>7500</v>
      </c>
      <c r="J301" s="167">
        <f t="shared" si="92"/>
        <v>24500</v>
      </c>
      <c r="K301" s="167">
        <f>SUM(K302:K306)</f>
        <v>24596.67</v>
      </c>
      <c r="L301" s="335">
        <f t="shared" si="71"/>
        <v>100.39457142857142</v>
      </c>
    </row>
    <row r="302" spans="1:12" ht="15.75" x14ac:dyDescent="0.25">
      <c r="A302" s="168">
        <v>41</v>
      </c>
      <c r="B302" s="75"/>
      <c r="C302" s="169">
        <v>635006</v>
      </c>
      <c r="D302" s="170" t="s">
        <v>370</v>
      </c>
      <c r="E302" s="85">
        <v>1000</v>
      </c>
      <c r="F302" s="85"/>
      <c r="G302" s="85"/>
      <c r="H302" s="85"/>
      <c r="I302" s="85">
        <v>1000</v>
      </c>
      <c r="J302" s="43">
        <f>E302+F302+G302+H302+I302</f>
        <v>2000</v>
      </c>
      <c r="K302" s="336">
        <v>1834.17</v>
      </c>
      <c r="L302" s="335">
        <f t="shared" ref="L302:L367" si="93">K302/J302*100</f>
        <v>91.708500000000001</v>
      </c>
    </row>
    <row r="303" spans="1:12" ht="15.75" x14ac:dyDescent="0.25">
      <c r="A303" s="168">
        <v>41</v>
      </c>
      <c r="B303" s="75"/>
      <c r="C303" s="169">
        <v>637004</v>
      </c>
      <c r="D303" s="170" t="s">
        <v>649</v>
      </c>
      <c r="E303" s="85"/>
      <c r="F303" s="85"/>
      <c r="G303" s="85"/>
      <c r="H303" s="85"/>
      <c r="I303" s="85">
        <v>500</v>
      </c>
      <c r="J303" s="43">
        <v>500</v>
      </c>
      <c r="K303" s="336">
        <v>462.5</v>
      </c>
      <c r="L303" s="335">
        <f t="shared" si="93"/>
        <v>92.5</v>
      </c>
    </row>
    <row r="304" spans="1:12" x14ac:dyDescent="0.25">
      <c r="A304" s="41">
        <v>41</v>
      </c>
      <c r="B304" s="40" t="s">
        <v>371</v>
      </c>
      <c r="C304" s="169">
        <v>642001</v>
      </c>
      <c r="D304" s="170" t="s">
        <v>372</v>
      </c>
      <c r="E304" s="85">
        <v>15000</v>
      </c>
      <c r="F304" s="85"/>
      <c r="G304" s="85"/>
      <c r="H304" s="85"/>
      <c r="I304" s="85">
        <v>6000</v>
      </c>
      <c r="J304" s="43">
        <f>E304+F304+G304+H304+I304</f>
        <v>21000</v>
      </c>
      <c r="K304" s="336">
        <v>21000</v>
      </c>
      <c r="L304" s="335">
        <f t="shared" si="93"/>
        <v>100</v>
      </c>
    </row>
    <row r="305" spans="1:12" x14ac:dyDescent="0.25">
      <c r="A305" s="41">
        <v>41</v>
      </c>
      <c r="B305" s="40" t="s">
        <v>373</v>
      </c>
      <c r="C305" s="169" t="s">
        <v>374</v>
      </c>
      <c r="D305" s="170" t="s">
        <v>375</v>
      </c>
      <c r="E305" s="85">
        <v>1000</v>
      </c>
      <c r="F305" s="85"/>
      <c r="G305" s="85"/>
      <c r="H305" s="85"/>
      <c r="I305" s="85"/>
      <c r="J305" s="43">
        <f t="shared" ref="J305" si="94">E305+F305+G305</f>
        <v>1000</v>
      </c>
      <c r="K305" s="336">
        <v>1000</v>
      </c>
      <c r="L305" s="335">
        <f t="shared" si="93"/>
        <v>100</v>
      </c>
    </row>
    <row r="306" spans="1:12" x14ac:dyDescent="0.25">
      <c r="A306" s="41">
        <v>44</v>
      </c>
      <c r="B306" s="40"/>
      <c r="C306" s="169" t="s">
        <v>404</v>
      </c>
      <c r="D306" s="170" t="s">
        <v>656</v>
      </c>
      <c r="E306" s="85">
        <v>0</v>
      </c>
      <c r="F306" s="85"/>
      <c r="G306" s="85"/>
      <c r="H306" s="85"/>
      <c r="I306" s="85"/>
      <c r="J306" s="43">
        <v>0</v>
      </c>
      <c r="K306" s="336">
        <v>300</v>
      </c>
      <c r="L306" s="335"/>
    </row>
    <row r="307" spans="1:12" ht="15.75" x14ac:dyDescent="0.25">
      <c r="A307" s="155"/>
      <c r="B307" s="97"/>
      <c r="C307" s="165" t="s">
        <v>376</v>
      </c>
      <c r="D307" s="166" t="s">
        <v>377</v>
      </c>
      <c r="E307" s="167">
        <f>E316+E326+E334+E337</f>
        <v>29010</v>
      </c>
      <c r="F307" s="167">
        <f>F316+F326+F334+F337</f>
        <v>5250</v>
      </c>
      <c r="G307" s="167">
        <f>G316+G326+G334+G337</f>
        <v>0</v>
      </c>
      <c r="H307" s="167">
        <f t="shared" ref="H307:I307" si="95">H316+H326+H334+H337</f>
        <v>0</v>
      </c>
      <c r="I307" s="167">
        <f t="shared" si="95"/>
        <v>21761</v>
      </c>
      <c r="J307" s="167">
        <f>J316+J326+J334+J337</f>
        <v>56021</v>
      </c>
      <c r="K307" s="167">
        <f>K316+K326+K334+K337</f>
        <v>50701.590000000004</v>
      </c>
      <c r="L307" s="335">
        <f t="shared" si="93"/>
        <v>90.504614341050683</v>
      </c>
    </row>
    <row r="308" spans="1:12" ht="15.75" x14ac:dyDescent="0.25">
      <c r="A308" s="41">
        <v>41</v>
      </c>
      <c r="B308" s="75"/>
      <c r="C308" s="169" t="s">
        <v>378</v>
      </c>
      <c r="D308" s="170" t="s">
        <v>379</v>
      </c>
      <c r="E308" s="85">
        <v>6500</v>
      </c>
      <c r="F308" s="85"/>
      <c r="G308" s="85"/>
      <c r="H308" s="85"/>
      <c r="I308" s="85"/>
      <c r="J308" s="43">
        <f>SUM(E308:I308)</f>
        <v>6500</v>
      </c>
      <c r="K308" s="336">
        <v>4604.13</v>
      </c>
      <c r="L308" s="335">
        <f t="shared" si="93"/>
        <v>70.83276923076923</v>
      </c>
    </row>
    <row r="309" spans="1:12" ht="15.75" x14ac:dyDescent="0.25">
      <c r="A309" s="41">
        <v>41</v>
      </c>
      <c r="B309" s="75"/>
      <c r="C309" s="169" t="s">
        <v>380</v>
      </c>
      <c r="D309" s="170" t="s">
        <v>381</v>
      </c>
      <c r="E309" s="85">
        <v>650</v>
      </c>
      <c r="F309" s="85"/>
      <c r="G309" s="85"/>
      <c r="H309" s="85"/>
      <c r="I309" s="85">
        <v>100</v>
      </c>
      <c r="J309" s="43">
        <f t="shared" ref="J309:J315" si="96">SUM(E309:I309)</f>
        <v>750</v>
      </c>
      <c r="K309" s="336">
        <v>750.9</v>
      </c>
      <c r="L309" s="335">
        <f t="shared" si="93"/>
        <v>100.11999999999999</v>
      </c>
    </row>
    <row r="310" spans="1:12" ht="15.75" x14ac:dyDescent="0.25">
      <c r="A310" s="41">
        <v>41</v>
      </c>
      <c r="B310" s="75"/>
      <c r="C310" s="169" t="s">
        <v>382</v>
      </c>
      <c r="D310" s="170" t="s">
        <v>383</v>
      </c>
      <c r="E310" s="85">
        <v>83</v>
      </c>
      <c r="F310" s="85"/>
      <c r="G310" s="85"/>
      <c r="H310" s="85"/>
      <c r="I310" s="85">
        <v>23</v>
      </c>
      <c r="J310" s="43">
        <f t="shared" si="96"/>
        <v>106</v>
      </c>
      <c r="K310" s="336">
        <v>105.06</v>
      </c>
      <c r="L310" s="335">
        <f t="shared" si="93"/>
        <v>99.113207547169807</v>
      </c>
    </row>
    <row r="311" spans="1:12" ht="15.75" x14ac:dyDescent="0.25">
      <c r="A311" s="41">
        <v>41</v>
      </c>
      <c r="B311" s="75"/>
      <c r="C311" s="169" t="s">
        <v>384</v>
      </c>
      <c r="D311" s="170" t="s">
        <v>385</v>
      </c>
      <c r="E311" s="85">
        <v>752</v>
      </c>
      <c r="F311" s="85"/>
      <c r="G311" s="85"/>
      <c r="H311" s="85"/>
      <c r="I311" s="85">
        <v>308</v>
      </c>
      <c r="J311" s="43">
        <f t="shared" si="96"/>
        <v>1060</v>
      </c>
      <c r="K311" s="336">
        <v>1051.26</v>
      </c>
      <c r="L311" s="335">
        <f t="shared" si="93"/>
        <v>99.175471698113199</v>
      </c>
    </row>
    <row r="312" spans="1:12" ht="15.75" x14ac:dyDescent="0.25">
      <c r="A312" s="41">
        <v>41</v>
      </c>
      <c r="B312" s="75"/>
      <c r="C312" s="169" t="s">
        <v>386</v>
      </c>
      <c r="D312" s="170" t="s">
        <v>387</v>
      </c>
      <c r="E312" s="85">
        <v>45</v>
      </c>
      <c r="F312" s="85"/>
      <c r="G312" s="85"/>
      <c r="H312" s="85"/>
      <c r="I312" s="85">
        <v>15</v>
      </c>
      <c r="J312" s="43">
        <f t="shared" si="96"/>
        <v>60</v>
      </c>
      <c r="K312" s="336">
        <v>60.04</v>
      </c>
      <c r="L312" s="335">
        <f t="shared" si="93"/>
        <v>100.06666666666666</v>
      </c>
    </row>
    <row r="313" spans="1:12" ht="15.75" x14ac:dyDescent="0.25">
      <c r="A313" s="41">
        <v>41</v>
      </c>
      <c r="B313" s="75"/>
      <c r="C313" s="169" t="s">
        <v>388</v>
      </c>
      <c r="D313" s="170" t="s">
        <v>389</v>
      </c>
      <c r="E313" s="85">
        <v>165</v>
      </c>
      <c r="F313" s="85"/>
      <c r="G313" s="85"/>
      <c r="H313" s="85"/>
      <c r="I313" s="85">
        <v>60</v>
      </c>
      <c r="J313" s="43">
        <f t="shared" si="96"/>
        <v>225</v>
      </c>
      <c r="K313" s="336">
        <v>225.27</v>
      </c>
      <c r="L313" s="335">
        <f t="shared" si="93"/>
        <v>100.12</v>
      </c>
    </row>
    <row r="314" spans="1:12" ht="15.75" x14ac:dyDescent="0.25">
      <c r="A314" s="41">
        <v>41</v>
      </c>
      <c r="B314" s="75"/>
      <c r="C314" s="169" t="s">
        <v>390</v>
      </c>
      <c r="D314" s="170" t="s">
        <v>230</v>
      </c>
      <c r="E314" s="85">
        <v>55</v>
      </c>
      <c r="F314" s="85"/>
      <c r="G314" s="85"/>
      <c r="H314" s="85"/>
      <c r="I314" s="85">
        <v>20</v>
      </c>
      <c r="J314" s="43">
        <f t="shared" si="96"/>
        <v>75</v>
      </c>
      <c r="K314" s="336">
        <v>75.09</v>
      </c>
      <c r="L314" s="335">
        <f t="shared" si="93"/>
        <v>100.12</v>
      </c>
    </row>
    <row r="315" spans="1:12" ht="15.75" x14ac:dyDescent="0.25">
      <c r="A315" s="41">
        <v>41</v>
      </c>
      <c r="B315" s="75"/>
      <c r="C315" s="169" t="s">
        <v>391</v>
      </c>
      <c r="D315" s="170" t="s">
        <v>392</v>
      </c>
      <c r="E315" s="85">
        <v>260</v>
      </c>
      <c r="F315" s="85"/>
      <c r="G315" s="85"/>
      <c r="H315" s="85"/>
      <c r="I315" s="85">
        <v>100</v>
      </c>
      <c r="J315" s="43">
        <f t="shared" si="96"/>
        <v>360</v>
      </c>
      <c r="K315" s="336">
        <v>356.59</v>
      </c>
      <c r="L315" s="335">
        <f t="shared" si="93"/>
        <v>99.052777777777763</v>
      </c>
    </row>
    <row r="316" spans="1:12" ht="15.75" x14ac:dyDescent="0.25">
      <c r="A316" s="118"/>
      <c r="B316" s="68"/>
      <c r="C316" s="171"/>
      <c r="D316" s="172" t="s">
        <v>310</v>
      </c>
      <c r="E316" s="66">
        <f>SUM(E308:E315)</f>
        <v>8510</v>
      </c>
      <c r="F316" s="66">
        <f t="shared" ref="F316:K316" si="97">SUM(F308:F315)</f>
        <v>0</v>
      </c>
      <c r="G316" s="66">
        <f t="shared" si="97"/>
        <v>0</v>
      </c>
      <c r="H316" s="66">
        <f t="shared" si="97"/>
        <v>0</v>
      </c>
      <c r="I316" s="66">
        <f t="shared" si="97"/>
        <v>626</v>
      </c>
      <c r="J316" s="66">
        <f t="shared" si="97"/>
        <v>9136</v>
      </c>
      <c r="K316" s="66">
        <f t="shared" si="97"/>
        <v>7228.3400000000011</v>
      </c>
      <c r="L316" s="335">
        <f t="shared" si="93"/>
        <v>79.119308231173392</v>
      </c>
    </row>
    <row r="317" spans="1:12" x14ac:dyDescent="0.25">
      <c r="A317" s="29" t="s">
        <v>18</v>
      </c>
      <c r="B317" s="29" t="s">
        <v>19</v>
      </c>
      <c r="C317" s="29" t="s">
        <v>20</v>
      </c>
      <c r="D317" s="29" t="s">
        <v>21</v>
      </c>
      <c r="E317" s="30" t="s">
        <v>0</v>
      </c>
      <c r="F317" s="30" t="s">
        <v>1</v>
      </c>
      <c r="G317" s="30" t="s">
        <v>2</v>
      </c>
      <c r="H317" s="30"/>
      <c r="I317" s="30"/>
      <c r="J317" s="30" t="s">
        <v>5</v>
      </c>
      <c r="L317" s="335"/>
    </row>
    <row r="318" spans="1:12" ht="15.75" x14ac:dyDescent="0.25">
      <c r="A318" s="41">
        <v>41</v>
      </c>
      <c r="B318" s="75"/>
      <c r="C318" s="169">
        <v>632001</v>
      </c>
      <c r="D318" s="170" t="s">
        <v>290</v>
      </c>
      <c r="E318" s="85">
        <v>3000</v>
      </c>
      <c r="F318" s="85"/>
      <c r="G318" s="85"/>
      <c r="H318" s="85"/>
      <c r="I318" s="85"/>
      <c r="J318" s="43">
        <f t="shared" ref="J318:J319" si="98">E318+F318+G318</f>
        <v>3000</v>
      </c>
      <c r="K318" s="336">
        <v>2097</v>
      </c>
      <c r="L318" s="335">
        <f t="shared" si="93"/>
        <v>69.899999999999991</v>
      </c>
    </row>
    <row r="319" spans="1:12" ht="15.75" x14ac:dyDescent="0.25">
      <c r="A319" s="41">
        <v>41</v>
      </c>
      <c r="B319" s="75"/>
      <c r="C319" s="169" t="s">
        <v>237</v>
      </c>
      <c r="D319" s="170" t="s">
        <v>393</v>
      </c>
      <c r="E319" s="85">
        <v>7000</v>
      </c>
      <c r="F319" s="85"/>
      <c r="G319" s="85"/>
      <c r="H319" s="85"/>
      <c r="I319" s="85"/>
      <c r="J319" s="43">
        <f t="shared" si="98"/>
        <v>7000</v>
      </c>
      <c r="K319" s="336">
        <v>5415.03</v>
      </c>
      <c r="L319" s="335">
        <f t="shared" si="93"/>
        <v>77.357571428571418</v>
      </c>
    </row>
    <row r="320" spans="1:12" ht="15.75" x14ac:dyDescent="0.25">
      <c r="A320" s="41">
        <v>41</v>
      </c>
      <c r="B320" s="75"/>
      <c r="C320" s="169">
        <v>632002</v>
      </c>
      <c r="D320" s="170" t="s">
        <v>292</v>
      </c>
      <c r="E320" s="85">
        <v>400</v>
      </c>
      <c r="F320" s="85"/>
      <c r="G320" s="85"/>
      <c r="H320" s="85"/>
      <c r="I320" s="85">
        <v>200</v>
      </c>
      <c r="J320" s="43">
        <f>E320+F320+G320+H320+I320</f>
        <v>600</v>
      </c>
      <c r="K320" s="336">
        <v>559.19000000000005</v>
      </c>
      <c r="L320" s="335">
        <f t="shared" si="93"/>
        <v>93.198333333333338</v>
      </c>
    </row>
    <row r="321" spans="1:12" ht="15.75" x14ac:dyDescent="0.25">
      <c r="A321" s="41">
        <v>41</v>
      </c>
      <c r="B321" s="75"/>
      <c r="C321" s="169">
        <v>632003</v>
      </c>
      <c r="D321" s="170" t="s">
        <v>394</v>
      </c>
      <c r="E321" s="85">
        <v>300</v>
      </c>
      <c r="F321" s="85"/>
      <c r="G321" s="85"/>
      <c r="H321" s="85"/>
      <c r="I321" s="85"/>
      <c r="J321" s="43">
        <f t="shared" ref="J321:J325" si="99">E321+F321+G321+H321+I321</f>
        <v>300</v>
      </c>
      <c r="K321" s="336">
        <v>30.6</v>
      </c>
      <c r="L321" s="335">
        <f t="shared" si="93"/>
        <v>10.200000000000001</v>
      </c>
    </row>
    <row r="322" spans="1:12" ht="15.75" x14ac:dyDescent="0.25">
      <c r="A322" s="41">
        <v>41</v>
      </c>
      <c r="B322" s="75"/>
      <c r="C322" s="169">
        <v>633001</v>
      </c>
      <c r="D322" s="170" t="s">
        <v>395</v>
      </c>
      <c r="E322" s="85">
        <v>200</v>
      </c>
      <c r="F322" s="85"/>
      <c r="G322" s="85"/>
      <c r="H322" s="85"/>
      <c r="I322" s="85"/>
      <c r="J322" s="43">
        <f t="shared" si="99"/>
        <v>200</v>
      </c>
      <c r="K322" s="336">
        <v>0</v>
      </c>
      <c r="L322" s="335">
        <f t="shared" si="93"/>
        <v>0</v>
      </c>
    </row>
    <row r="323" spans="1:12" ht="15.75" x14ac:dyDescent="0.25">
      <c r="A323" s="41">
        <v>41</v>
      </c>
      <c r="B323" s="75"/>
      <c r="C323" s="169">
        <v>633006</v>
      </c>
      <c r="D323" s="170" t="s">
        <v>396</v>
      </c>
      <c r="E323" s="85">
        <v>200</v>
      </c>
      <c r="F323" s="85">
        <v>250</v>
      </c>
      <c r="G323" s="85"/>
      <c r="H323" s="85"/>
      <c r="I323" s="85"/>
      <c r="J323" s="43">
        <f t="shared" si="99"/>
        <v>450</v>
      </c>
      <c r="K323" s="336">
        <v>331.51</v>
      </c>
      <c r="L323" s="335">
        <f t="shared" si="93"/>
        <v>73.668888888888887</v>
      </c>
    </row>
    <row r="324" spans="1:12" ht="15.75" x14ac:dyDescent="0.25">
      <c r="A324" s="41">
        <v>41</v>
      </c>
      <c r="B324" s="75"/>
      <c r="C324" s="169" t="s">
        <v>247</v>
      </c>
      <c r="D324" s="170" t="s">
        <v>248</v>
      </c>
      <c r="E324" s="85">
        <v>300</v>
      </c>
      <c r="F324" s="85"/>
      <c r="G324" s="85"/>
      <c r="H324" s="85"/>
      <c r="I324" s="85">
        <v>-100</v>
      </c>
      <c r="J324" s="43">
        <f t="shared" si="99"/>
        <v>200</v>
      </c>
      <c r="K324" s="336">
        <v>37.659999999999997</v>
      </c>
      <c r="L324" s="335">
        <f t="shared" si="93"/>
        <v>18.829999999999998</v>
      </c>
    </row>
    <row r="325" spans="1:12" ht="15.75" x14ac:dyDescent="0.25">
      <c r="A325" s="41">
        <v>41</v>
      </c>
      <c r="B325" s="75"/>
      <c r="C325" s="169">
        <v>633010</v>
      </c>
      <c r="D325" s="170" t="s">
        <v>397</v>
      </c>
      <c r="E325" s="85">
        <v>50</v>
      </c>
      <c r="F325" s="85"/>
      <c r="G325" s="85"/>
      <c r="H325" s="85"/>
      <c r="I325" s="85"/>
      <c r="J325" s="43">
        <f t="shared" si="99"/>
        <v>50</v>
      </c>
      <c r="K325" s="336">
        <v>0</v>
      </c>
      <c r="L325" s="335">
        <f t="shared" si="93"/>
        <v>0</v>
      </c>
    </row>
    <row r="326" spans="1:12" ht="15.75" x14ac:dyDescent="0.25">
      <c r="A326" s="118"/>
      <c r="B326" s="68"/>
      <c r="C326" s="173"/>
      <c r="D326" s="172" t="s">
        <v>398</v>
      </c>
      <c r="E326" s="66">
        <f>SUM(E318:E325)</f>
        <v>11450</v>
      </c>
      <c r="F326" s="66">
        <f>SUM(F318:F325)</f>
        <v>250</v>
      </c>
      <c r="G326" s="66">
        <f>SUM(G318:G325)</f>
        <v>0</v>
      </c>
      <c r="H326" s="66">
        <f t="shared" ref="H326:I326" si="100">SUM(H318:H325)</f>
        <v>0</v>
      </c>
      <c r="I326" s="66">
        <f t="shared" si="100"/>
        <v>100</v>
      </c>
      <c r="J326" s="66">
        <f>SUM(J318:J325)</f>
        <v>11800</v>
      </c>
      <c r="K326" s="66">
        <f>SUM(K318:K325)</f>
        <v>8470.99</v>
      </c>
      <c r="L326" s="335">
        <f t="shared" si="93"/>
        <v>71.788050847457626</v>
      </c>
    </row>
    <row r="327" spans="1:12" ht="15.75" x14ac:dyDescent="0.25">
      <c r="A327" s="41">
        <v>41</v>
      </c>
      <c r="B327" s="75"/>
      <c r="C327" s="169">
        <v>635005</v>
      </c>
      <c r="D327" s="170" t="s">
        <v>399</v>
      </c>
      <c r="E327" s="85">
        <v>1000</v>
      </c>
      <c r="F327" s="85"/>
      <c r="G327" s="85"/>
      <c r="H327" s="85"/>
      <c r="I327" s="85"/>
      <c r="J327" s="43">
        <f t="shared" ref="J327" si="101">E327+F327+G327</f>
        <v>1000</v>
      </c>
      <c r="K327" s="336">
        <v>284.5</v>
      </c>
      <c r="L327" s="335">
        <f t="shared" si="93"/>
        <v>28.449999999999996</v>
      </c>
    </row>
    <row r="328" spans="1:12" ht="15.75" x14ac:dyDescent="0.25">
      <c r="A328" s="41">
        <v>41</v>
      </c>
      <c r="B328" s="75"/>
      <c r="C328" s="169">
        <v>635006</v>
      </c>
      <c r="D328" s="170"/>
      <c r="E328" s="85">
        <v>0</v>
      </c>
      <c r="F328" s="85"/>
      <c r="G328" s="85"/>
      <c r="H328" s="85"/>
      <c r="I328" s="85"/>
      <c r="J328" s="43">
        <v>0</v>
      </c>
      <c r="K328" s="336">
        <v>418.9</v>
      </c>
      <c r="L328" s="335">
        <v>0</v>
      </c>
    </row>
    <row r="329" spans="1:12" ht="15.75" x14ac:dyDescent="0.25">
      <c r="A329" s="41">
        <v>41</v>
      </c>
      <c r="B329" s="75"/>
      <c r="C329" s="169">
        <v>637004</v>
      </c>
      <c r="D329" s="170" t="s">
        <v>400</v>
      </c>
      <c r="E329" s="85">
        <v>5000</v>
      </c>
      <c r="F329" s="85">
        <v>5000</v>
      </c>
      <c r="G329" s="85"/>
      <c r="H329" s="85"/>
      <c r="I329" s="85">
        <v>20150</v>
      </c>
      <c r="J329" s="43">
        <f>E329+F329+G329+H329+I329</f>
        <v>30150</v>
      </c>
      <c r="K329" s="336">
        <v>30138.400000000001</v>
      </c>
      <c r="L329" s="335">
        <f t="shared" si="93"/>
        <v>99.96152570480929</v>
      </c>
    </row>
    <row r="330" spans="1:12" ht="15.75" x14ac:dyDescent="0.25">
      <c r="A330" s="41">
        <v>41</v>
      </c>
      <c r="B330" s="75"/>
      <c r="C330" s="169" t="s">
        <v>266</v>
      </c>
      <c r="D330" s="170" t="s">
        <v>265</v>
      </c>
      <c r="E330" s="85">
        <v>100</v>
      </c>
      <c r="F330" s="85"/>
      <c r="G330" s="85"/>
      <c r="H330" s="85"/>
      <c r="I330" s="85">
        <v>200</v>
      </c>
      <c r="J330" s="43">
        <f t="shared" ref="J330:J333" si="102">E330+F330+G330+H330+I330</f>
        <v>300</v>
      </c>
      <c r="K330" s="336">
        <v>0</v>
      </c>
      <c r="L330" s="335">
        <f t="shared" si="93"/>
        <v>0</v>
      </c>
    </row>
    <row r="331" spans="1:12" ht="15.75" x14ac:dyDescent="0.25">
      <c r="A331" s="41">
        <v>41</v>
      </c>
      <c r="B331" s="75"/>
      <c r="C331" s="169">
        <v>637005</v>
      </c>
      <c r="D331" s="170" t="s">
        <v>401</v>
      </c>
      <c r="E331" s="85">
        <v>500</v>
      </c>
      <c r="F331" s="85"/>
      <c r="G331" s="85"/>
      <c r="H331" s="85"/>
      <c r="I331" s="85"/>
      <c r="J331" s="43">
        <f t="shared" si="102"/>
        <v>500</v>
      </c>
      <c r="K331" s="336">
        <v>266.10000000000002</v>
      </c>
      <c r="L331" s="335">
        <f t="shared" si="93"/>
        <v>53.22</v>
      </c>
    </row>
    <row r="332" spans="1:12" ht="15.75" x14ac:dyDescent="0.25">
      <c r="A332" s="41">
        <v>41</v>
      </c>
      <c r="B332" s="75"/>
      <c r="C332" s="169">
        <v>637014</v>
      </c>
      <c r="D332" s="170" t="s">
        <v>402</v>
      </c>
      <c r="E332" s="85">
        <v>400</v>
      </c>
      <c r="F332" s="85"/>
      <c r="G332" s="85"/>
      <c r="H332" s="85"/>
      <c r="I332" s="85">
        <v>-250</v>
      </c>
      <c r="J332" s="43">
        <f t="shared" si="102"/>
        <v>150</v>
      </c>
      <c r="K332" s="336">
        <v>102.96</v>
      </c>
      <c r="L332" s="335">
        <f t="shared" si="93"/>
        <v>68.64</v>
      </c>
    </row>
    <row r="333" spans="1:12" ht="15.75" x14ac:dyDescent="0.25">
      <c r="A333" s="41">
        <v>41</v>
      </c>
      <c r="B333" s="75"/>
      <c r="C333" s="169">
        <v>637016</v>
      </c>
      <c r="D333" s="170" t="s">
        <v>274</v>
      </c>
      <c r="E333" s="85">
        <v>50</v>
      </c>
      <c r="F333" s="85"/>
      <c r="G333" s="85"/>
      <c r="H333" s="85"/>
      <c r="I333" s="85">
        <v>35</v>
      </c>
      <c r="J333" s="43">
        <f t="shared" si="102"/>
        <v>85</v>
      </c>
      <c r="K333" s="336">
        <v>81.400000000000006</v>
      </c>
      <c r="L333" s="335">
        <f t="shared" si="93"/>
        <v>95.764705882352956</v>
      </c>
    </row>
    <row r="334" spans="1:12" ht="15.75" x14ac:dyDescent="0.25">
      <c r="A334" s="174"/>
      <c r="B334" s="175"/>
      <c r="C334" s="176"/>
      <c r="D334" s="172" t="s">
        <v>277</v>
      </c>
      <c r="E334" s="66">
        <f>SUM(E327:E333)</f>
        <v>7050</v>
      </c>
      <c r="F334" s="66">
        <f t="shared" ref="F334:K334" si="103">SUM(F327:F333)</f>
        <v>5000</v>
      </c>
      <c r="G334" s="66">
        <f t="shared" si="103"/>
        <v>0</v>
      </c>
      <c r="H334" s="66">
        <f t="shared" si="103"/>
        <v>0</v>
      </c>
      <c r="I334" s="66">
        <f t="shared" si="103"/>
        <v>20135</v>
      </c>
      <c r="J334" s="66">
        <f t="shared" si="103"/>
        <v>32185</v>
      </c>
      <c r="K334" s="66">
        <f t="shared" si="103"/>
        <v>31292.260000000002</v>
      </c>
      <c r="L334" s="335">
        <f t="shared" si="93"/>
        <v>97.226223395991923</v>
      </c>
    </row>
    <row r="335" spans="1:12" x14ac:dyDescent="0.25">
      <c r="A335" s="41">
        <v>41</v>
      </c>
      <c r="B335" s="40" t="s">
        <v>403</v>
      </c>
      <c r="C335" s="169" t="s">
        <v>404</v>
      </c>
      <c r="D335" s="170" t="s">
        <v>405</v>
      </c>
      <c r="E335" s="85">
        <v>2000</v>
      </c>
      <c r="F335" s="85"/>
      <c r="G335" s="85"/>
      <c r="H335" s="85"/>
      <c r="I335" s="85"/>
      <c r="J335" s="43">
        <f>E335+F335+G335+H335+I335</f>
        <v>2000</v>
      </c>
      <c r="K335" s="336">
        <v>2700</v>
      </c>
      <c r="L335" s="335">
        <f t="shared" si="93"/>
        <v>135</v>
      </c>
    </row>
    <row r="336" spans="1:12" x14ac:dyDescent="0.25">
      <c r="A336" s="41">
        <v>41</v>
      </c>
      <c r="B336" s="40" t="s">
        <v>619</v>
      </c>
      <c r="C336" s="169" t="s">
        <v>620</v>
      </c>
      <c r="D336" s="170" t="s">
        <v>621</v>
      </c>
      <c r="E336" s="85"/>
      <c r="F336" s="85"/>
      <c r="G336" s="85"/>
      <c r="H336" s="85"/>
      <c r="I336" s="85">
        <v>900</v>
      </c>
      <c r="J336" s="43">
        <f>E336+F336+G336+H336+I336</f>
        <v>900</v>
      </c>
      <c r="K336" s="336">
        <v>1010</v>
      </c>
      <c r="L336" s="335">
        <f t="shared" si="93"/>
        <v>112.22222222222223</v>
      </c>
    </row>
    <row r="337" spans="1:12" ht="15.75" x14ac:dyDescent="0.25">
      <c r="A337" s="118"/>
      <c r="B337" s="68"/>
      <c r="C337" s="173"/>
      <c r="D337" s="172" t="s">
        <v>406</v>
      </c>
      <c r="E337" s="66">
        <f>SUM(E335+E336)</f>
        <v>2000</v>
      </c>
      <c r="F337" s="66">
        <f t="shared" ref="F337:K337" si="104">SUM(F335+F336)</f>
        <v>0</v>
      </c>
      <c r="G337" s="66">
        <f t="shared" si="104"/>
        <v>0</v>
      </c>
      <c r="H337" s="66">
        <f t="shared" si="104"/>
        <v>0</v>
      </c>
      <c r="I337" s="66">
        <f t="shared" si="104"/>
        <v>900</v>
      </c>
      <c r="J337" s="66">
        <f t="shared" si="104"/>
        <v>2900</v>
      </c>
      <c r="K337" s="66">
        <f t="shared" si="104"/>
        <v>3710</v>
      </c>
      <c r="L337" s="335">
        <f t="shared" si="93"/>
        <v>127.93103448275862</v>
      </c>
    </row>
    <row r="338" spans="1:12" ht="15.75" x14ac:dyDescent="0.25">
      <c r="A338" s="74"/>
      <c r="B338" s="337"/>
      <c r="C338" s="356"/>
      <c r="D338" s="357"/>
      <c r="E338" s="339"/>
      <c r="F338" s="339"/>
      <c r="G338" s="339"/>
      <c r="H338" s="339"/>
      <c r="I338" s="339"/>
      <c r="J338" s="339"/>
      <c r="K338" s="351"/>
      <c r="L338" s="335"/>
    </row>
    <row r="339" spans="1:12" x14ac:dyDescent="0.25">
      <c r="A339" s="29" t="s">
        <v>18</v>
      </c>
      <c r="B339" s="29" t="s">
        <v>19</v>
      </c>
      <c r="C339" s="29" t="s">
        <v>20</v>
      </c>
      <c r="D339" s="29" t="s">
        <v>21</v>
      </c>
      <c r="E339" s="30" t="s">
        <v>0</v>
      </c>
      <c r="F339" s="30" t="s">
        <v>1</v>
      </c>
      <c r="G339" s="30" t="s">
        <v>2</v>
      </c>
      <c r="H339" s="30"/>
      <c r="I339" s="30"/>
      <c r="J339" s="30" t="s">
        <v>5</v>
      </c>
      <c r="L339" s="335"/>
    </row>
    <row r="340" spans="1:12" ht="15.75" x14ac:dyDescent="0.25">
      <c r="A340" s="137"/>
      <c r="B340" s="97"/>
      <c r="C340" s="177" t="s">
        <v>376</v>
      </c>
      <c r="D340" s="178" t="s">
        <v>407</v>
      </c>
      <c r="E340" s="167">
        <f>E349+E355</f>
        <v>10920</v>
      </c>
      <c r="F340" s="167">
        <f t="shared" ref="F340:K340" si="105">F349+F355</f>
        <v>0</v>
      </c>
      <c r="G340" s="167">
        <f t="shared" si="105"/>
        <v>0</v>
      </c>
      <c r="H340" s="167">
        <f t="shared" si="105"/>
        <v>0</v>
      </c>
      <c r="I340" s="167">
        <f t="shared" si="105"/>
        <v>-300</v>
      </c>
      <c r="J340" s="167">
        <f t="shared" si="105"/>
        <v>10620</v>
      </c>
      <c r="K340" s="167">
        <f t="shared" si="105"/>
        <v>8407.57</v>
      </c>
      <c r="L340" s="335">
        <f t="shared" si="93"/>
        <v>79.167325800376645</v>
      </c>
    </row>
    <row r="341" spans="1:12" ht="15.75" x14ac:dyDescent="0.25">
      <c r="A341" s="41">
        <v>41</v>
      </c>
      <c r="B341" s="75"/>
      <c r="C341" s="41">
        <v>611000</v>
      </c>
      <c r="D341" s="179" t="s">
        <v>223</v>
      </c>
      <c r="E341" s="85">
        <v>7000</v>
      </c>
      <c r="F341" s="85"/>
      <c r="G341" s="85"/>
      <c r="H341" s="85"/>
      <c r="I341" s="85"/>
      <c r="J341" s="43">
        <f>E341+F341+G341+H341+I341</f>
        <v>7000</v>
      </c>
      <c r="K341" s="336">
        <v>6391.44</v>
      </c>
      <c r="L341" s="335">
        <f t="shared" si="93"/>
        <v>91.306285714285707</v>
      </c>
    </row>
    <row r="342" spans="1:12" ht="15.75" x14ac:dyDescent="0.25">
      <c r="A342" s="41">
        <v>41</v>
      </c>
      <c r="B342" s="75"/>
      <c r="C342" s="41">
        <v>623000</v>
      </c>
      <c r="D342" s="179" t="s">
        <v>408</v>
      </c>
      <c r="E342" s="85">
        <v>700</v>
      </c>
      <c r="F342" s="85"/>
      <c r="G342" s="85"/>
      <c r="H342" s="85"/>
      <c r="I342" s="85"/>
      <c r="J342" s="43">
        <f t="shared" ref="J342:J348" si="106">E342+F342+G342</f>
        <v>700</v>
      </c>
      <c r="K342" s="336">
        <v>356.23</v>
      </c>
      <c r="L342" s="335">
        <f t="shared" si="93"/>
        <v>50.89</v>
      </c>
    </row>
    <row r="343" spans="1:12" ht="15.75" x14ac:dyDescent="0.25">
      <c r="A343" s="41">
        <v>41</v>
      </c>
      <c r="B343" s="75"/>
      <c r="C343" s="41">
        <v>625001</v>
      </c>
      <c r="D343" s="179" t="s">
        <v>226</v>
      </c>
      <c r="E343" s="85">
        <v>100</v>
      </c>
      <c r="F343" s="85"/>
      <c r="G343" s="85"/>
      <c r="H343" s="85"/>
      <c r="I343" s="85"/>
      <c r="J343" s="43">
        <f t="shared" si="106"/>
        <v>100</v>
      </c>
      <c r="K343" s="336">
        <v>49.84</v>
      </c>
      <c r="L343" s="335">
        <f t="shared" si="93"/>
        <v>49.84</v>
      </c>
    </row>
    <row r="344" spans="1:12" ht="15.75" x14ac:dyDescent="0.25">
      <c r="A344" s="41">
        <v>41</v>
      </c>
      <c r="B344" s="75"/>
      <c r="C344" s="41">
        <v>625002</v>
      </c>
      <c r="D344" s="179" t="s">
        <v>409</v>
      </c>
      <c r="E344" s="85">
        <v>800</v>
      </c>
      <c r="F344" s="85"/>
      <c r="G344" s="85"/>
      <c r="H344" s="85"/>
      <c r="I344" s="85">
        <v>-300</v>
      </c>
      <c r="J344" s="43">
        <f>SUM(E344:I344)</f>
        <v>500</v>
      </c>
      <c r="K344" s="336">
        <v>498.7</v>
      </c>
      <c r="L344" s="335">
        <f t="shared" si="93"/>
        <v>99.74</v>
      </c>
    </row>
    <row r="345" spans="1:12" ht="15.75" x14ac:dyDescent="0.25">
      <c r="A345" s="41">
        <v>41</v>
      </c>
      <c r="B345" s="75"/>
      <c r="C345" s="41">
        <v>625003</v>
      </c>
      <c r="D345" s="179" t="s">
        <v>410</v>
      </c>
      <c r="E345" s="85">
        <v>50</v>
      </c>
      <c r="F345" s="85"/>
      <c r="G345" s="85"/>
      <c r="H345" s="85"/>
      <c r="I345" s="85"/>
      <c r="J345" s="43">
        <f t="shared" si="106"/>
        <v>50</v>
      </c>
      <c r="K345" s="336">
        <v>28.4</v>
      </c>
      <c r="L345" s="335">
        <f t="shared" si="93"/>
        <v>56.8</v>
      </c>
    </row>
    <row r="346" spans="1:12" ht="15.75" x14ac:dyDescent="0.25">
      <c r="A346" s="41">
        <v>41</v>
      </c>
      <c r="B346" s="75"/>
      <c r="C346" s="41">
        <v>625004</v>
      </c>
      <c r="D346" s="179" t="s">
        <v>411</v>
      </c>
      <c r="E346" s="85">
        <v>200</v>
      </c>
      <c r="F346" s="85"/>
      <c r="G346" s="85"/>
      <c r="H346" s="85"/>
      <c r="I346" s="85"/>
      <c r="J346" s="43">
        <f t="shared" si="106"/>
        <v>200</v>
      </c>
      <c r="K346" s="336">
        <v>106.77</v>
      </c>
      <c r="L346" s="335">
        <f t="shared" si="93"/>
        <v>53.384999999999991</v>
      </c>
    </row>
    <row r="347" spans="1:12" ht="15.75" x14ac:dyDescent="0.25">
      <c r="A347" s="41">
        <v>41</v>
      </c>
      <c r="B347" s="75"/>
      <c r="C347" s="41">
        <v>625005</v>
      </c>
      <c r="D347" s="179" t="s">
        <v>412</v>
      </c>
      <c r="E347" s="85">
        <v>70</v>
      </c>
      <c r="F347" s="85"/>
      <c r="G347" s="85"/>
      <c r="H347" s="85"/>
      <c r="I347" s="85"/>
      <c r="J347" s="43">
        <f t="shared" si="106"/>
        <v>70</v>
      </c>
      <c r="K347" s="336">
        <v>35.590000000000003</v>
      </c>
      <c r="L347" s="335">
        <f t="shared" si="93"/>
        <v>50.842857142857142</v>
      </c>
    </row>
    <row r="348" spans="1:12" ht="15.75" x14ac:dyDescent="0.25">
      <c r="A348" s="41">
        <v>41</v>
      </c>
      <c r="B348" s="75"/>
      <c r="C348" s="41">
        <v>625007</v>
      </c>
      <c r="D348" s="179" t="s">
        <v>413</v>
      </c>
      <c r="E348" s="85">
        <v>300</v>
      </c>
      <c r="F348" s="85"/>
      <c r="G348" s="85"/>
      <c r="H348" s="85"/>
      <c r="I348" s="85"/>
      <c r="J348" s="43">
        <f t="shared" si="106"/>
        <v>300</v>
      </c>
      <c r="K348" s="336">
        <v>169.19</v>
      </c>
      <c r="L348" s="335">
        <f t="shared" si="93"/>
        <v>56.396666666666661</v>
      </c>
    </row>
    <row r="349" spans="1:12" ht="15.75" x14ac:dyDescent="0.25">
      <c r="A349" s="118"/>
      <c r="B349" s="68"/>
      <c r="C349" s="118"/>
      <c r="D349" s="180" t="s">
        <v>310</v>
      </c>
      <c r="E349" s="66">
        <f>SUM(E341:E348)</f>
        <v>9220</v>
      </c>
      <c r="F349" s="66">
        <f t="shared" ref="F349:K349" si="107">SUM(F341:F348)</f>
        <v>0</v>
      </c>
      <c r="G349" s="66">
        <f t="shared" si="107"/>
        <v>0</v>
      </c>
      <c r="H349" s="66">
        <f t="shared" si="107"/>
        <v>0</v>
      </c>
      <c r="I349" s="66">
        <f t="shared" si="107"/>
        <v>-300</v>
      </c>
      <c r="J349" s="66">
        <f t="shared" si="107"/>
        <v>8920</v>
      </c>
      <c r="K349" s="66">
        <f t="shared" si="107"/>
        <v>7636.16</v>
      </c>
      <c r="L349" s="335">
        <f t="shared" si="93"/>
        <v>85.607174887892384</v>
      </c>
    </row>
    <row r="350" spans="1:12" ht="15.75" x14ac:dyDescent="0.25">
      <c r="A350" s="41">
        <v>41</v>
      </c>
      <c r="B350" s="75"/>
      <c r="C350" s="41">
        <v>633006</v>
      </c>
      <c r="D350" s="179" t="s">
        <v>414</v>
      </c>
      <c r="E350" s="43">
        <v>200</v>
      </c>
      <c r="F350" s="43"/>
      <c r="G350" s="43"/>
      <c r="H350" s="43"/>
      <c r="I350" s="43"/>
      <c r="J350" s="43">
        <f t="shared" ref="J350:J354" si="108">E350+F350+G350</f>
        <v>200</v>
      </c>
      <c r="K350" s="336">
        <v>0</v>
      </c>
      <c r="L350" s="335">
        <f t="shared" si="93"/>
        <v>0</v>
      </c>
    </row>
    <row r="351" spans="1:12" ht="15.75" x14ac:dyDescent="0.25">
      <c r="A351" s="41">
        <v>41</v>
      </c>
      <c r="B351" s="75"/>
      <c r="C351" s="41" t="s">
        <v>247</v>
      </c>
      <c r="D351" s="179" t="s">
        <v>248</v>
      </c>
      <c r="E351" s="43">
        <v>100</v>
      </c>
      <c r="F351" s="43"/>
      <c r="G351" s="43"/>
      <c r="H351" s="43"/>
      <c r="I351" s="43"/>
      <c r="J351" s="43">
        <f t="shared" si="108"/>
        <v>100</v>
      </c>
      <c r="K351" s="336">
        <v>0</v>
      </c>
      <c r="L351" s="335">
        <f t="shared" si="93"/>
        <v>0</v>
      </c>
    </row>
    <row r="352" spans="1:12" ht="15.75" x14ac:dyDescent="0.25">
      <c r="A352" s="41">
        <v>41</v>
      </c>
      <c r="B352" s="75"/>
      <c r="C352" s="41">
        <v>633009</v>
      </c>
      <c r="D352" s="179" t="s">
        <v>415</v>
      </c>
      <c r="E352" s="43">
        <v>1000</v>
      </c>
      <c r="F352" s="43"/>
      <c r="G352" s="43"/>
      <c r="H352" s="43"/>
      <c r="I352" s="43"/>
      <c r="J352" s="43">
        <f t="shared" si="108"/>
        <v>1000</v>
      </c>
      <c r="K352" s="336">
        <v>397.5</v>
      </c>
      <c r="L352" s="335">
        <f t="shared" si="93"/>
        <v>39.75</v>
      </c>
    </row>
    <row r="353" spans="1:12" ht="15.75" x14ac:dyDescent="0.25">
      <c r="A353" s="41">
        <v>41</v>
      </c>
      <c r="B353" s="75"/>
      <c r="C353" s="41">
        <v>637014</v>
      </c>
      <c r="D353" s="179" t="s">
        <v>402</v>
      </c>
      <c r="E353" s="43">
        <v>350</v>
      </c>
      <c r="F353" s="43"/>
      <c r="G353" s="43"/>
      <c r="H353" s="43"/>
      <c r="I353" s="43"/>
      <c r="J353" s="43">
        <f>E353+F353+G353+H353+I353</f>
        <v>350</v>
      </c>
      <c r="K353" s="336">
        <v>337.36</v>
      </c>
      <c r="L353" s="335">
        <f t="shared" si="93"/>
        <v>96.388571428571439</v>
      </c>
    </row>
    <row r="354" spans="1:12" ht="15.75" x14ac:dyDescent="0.25">
      <c r="A354" s="41">
        <v>41</v>
      </c>
      <c r="B354" s="75"/>
      <c r="C354" s="41">
        <v>637016</v>
      </c>
      <c r="D354" s="179" t="s">
        <v>274</v>
      </c>
      <c r="E354" s="43">
        <v>50</v>
      </c>
      <c r="F354" s="43"/>
      <c r="G354" s="43"/>
      <c r="H354" s="43"/>
      <c r="I354" s="43"/>
      <c r="J354" s="43">
        <f t="shared" si="108"/>
        <v>50</v>
      </c>
      <c r="K354" s="336">
        <v>36.549999999999997</v>
      </c>
      <c r="L354" s="335">
        <f t="shared" si="93"/>
        <v>73.099999999999994</v>
      </c>
    </row>
    <row r="355" spans="1:12" ht="15.75" x14ac:dyDescent="0.25">
      <c r="A355" s="118"/>
      <c r="B355" s="68"/>
      <c r="C355" s="102"/>
      <c r="D355" s="180" t="s">
        <v>416</v>
      </c>
      <c r="E355" s="66">
        <f>SUM(E350:E354)</f>
        <v>1700</v>
      </c>
      <c r="F355" s="66">
        <f t="shared" ref="F355:K355" si="109">SUM(F350:F354)</f>
        <v>0</v>
      </c>
      <c r="G355" s="66">
        <f t="shared" si="109"/>
        <v>0</v>
      </c>
      <c r="H355" s="66">
        <f t="shared" si="109"/>
        <v>0</v>
      </c>
      <c r="I355" s="66">
        <f t="shared" si="109"/>
        <v>0</v>
      </c>
      <c r="J355" s="66">
        <f t="shared" si="109"/>
        <v>1700</v>
      </c>
      <c r="K355" s="66">
        <f t="shared" si="109"/>
        <v>771.41</v>
      </c>
      <c r="L355" s="335">
        <f t="shared" si="93"/>
        <v>45.37705882352941</v>
      </c>
    </row>
    <row r="356" spans="1:12" ht="15.75" x14ac:dyDescent="0.25">
      <c r="A356" s="155"/>
      <c r="B356" s="97"/>
      <c r="C356" s="177" t="s">
        <v>417</v>
      </c>
      <c r="D356" s="181" t="s">
        <v>418</v>
      </c>
      <c r="E356" s="167">
        <f>E360+E363</f>
        <v>7650</v>
      </c>
      <c r="F356" s="167">
        <f t="shared" ref="F356:I356" si="110">F360+F363</f>
        <v>0</v>
      </c>
      <c r="G356" s="167">
        <f t="shared" si="110"/>
        <v>0</v>
      </c>
      <c r="H356" s="167">
        <f t="shared" si="110"/>
        <v>0</v>
      </c>
      <c r="I356" s="167">
        <f t="shared" si="110"/>
        <v>-3850</v>
      </c>
      <c r="J356" s="167">
        <f>J360+J363</f>
        <v>3800</v>
      </c>
      <c r="K356" s="167">
        <f>K360+K363</f>
        <v>2151.4700000000003</v>
      </c>
      <c r="L356" s="335">
        <f t="shared" si="93"/>
        <v>56.617631578947382</v>
      </c>
    </row>
    <row r="357" spans="1:12" ht="15.75" x14ac:dyDescent="0.25">
      <c r="A357" s="41">
        <v>41</v>
      </c>
      <c r="B357" s="75"/>
      <c r="C357" s="41">
        <v>632001</v>
      </c>
      <c r="D357" s="179" t="s">
        <v>419</v>
      </c>
      <c r="E357" s="85">
        <v>1800</v>
      </c>
      <c r="F357" s="85"/>
      <c r="G357" s="85"/>
      <c r="H357" s="85"/>
      <c r="I357" s="85"/>
      <c r="J357" s="43">
        <f t="shared" ref="J357:J359" si="111">E357+F357+G357</f>
        <v>1800</v>
      </c>
      <c r="K357" s="336">
        <v>1370.15</v>
      </c>
      <c r="L357" s="335">
        <f t="shared" si="93"/>
        <v>76.119444444444454</v>
      </c>
    </row>
    <row r="358" spans="1:12" ht="15.75" x14ac:dyDescent="0.25">
      <c r="A358" s="41">
        <v>41</v>
      </c>
      <c r="B358" s="75"/>
      <c r="C358" s="41">
        <v>632002</v>
      </c>
      <c r="D358" s="179" t="s">
        <v>420</v>
      </c>
      <c r="E358" s="85">
        <v>250</v>
      </c>
      <c r="F358" s="85"/>
      <c r="G358" s="85"/>
      <c r="H358" s="85"/>
      <c r="I358" s="85">
        <v>150</v>
      </c>
      <c r="J358" s="43">
        <f>E358+F358+G358+H358+I358</f>
        <v>400</v>
      </c>
      <c r="K358" s="336">
        <v>384.78</v>
      </c>
      <c r="L358" s="335">
        <f t="shared" si="93"/>
        <v>96.194999999999993</v>
      </c>
    </row>
    <row r="359" spans="1:12" ht="15.75" x14ac:dyDescent="0.25">
      <c r="A359" s="41">
        <v>41</v>
      </c>
      <c r="B359" s="75"/>
      <c r="C359" s="41">
        <v>633006</v>
      </c>
      <c r="D359" s="179" t="s">
        <v>248</v>
      </c>
      <c r="E359" s="85">
        <v>100</v>
      </c>
      <c r="F359" s="85"/>
      <c r="G359" s="85"/>
      <c r="H359" s="85"/>
      <c r="I359" s="85"/>
      <c r="J359" s="43">
        <f t="shared" si="111"/>
        <v>100</v>
      </c>
      <c r="K359" s="336">
        <v>32.75</v>
      </c>
      <c r="L359" s="335">
        <f t="shared" si="93"/>
        <v>32.75</v>
      </c>
    </row>
    <row r="360" spans="1:12" ht="15.75" x14ac:dyDescent="0.25">
      <c r="A360" s="118"/>
      <c r="B360" s="68"/>
      <c r="C360" s="102"/>
      <c r="D360" s="180" t="s">
        <v>421</v>
      </c>
      <c r="E360" s="66">
        <f>SUM(E357:E359)</f>
        <v>2150</v>
      </c>
      <c r="F360" s="66">
        <f t="shared" ref="F360:K360" si="112">SUM(F357:F359)</f>
        <v>0</v>
      </c>
      <c r="G360" s="66">
        <f t="shared" si="112"/>
        <v>0</v>
      </c>
      <c r="H360" s="66">
        <f t="shared" si="112"/>
        <v>0</v>
      </c>
      <c r="I360" s="66">
        <f t="shared" si="112"/>
        <v>150</v>
      </c>
      <c r="J360" s="66">
        <f t="shared" si="112"/>
        <v>2300</v>
      </c>
      <c r="K360" s="66">
        <f t="shared" si="112"/>
        <v>1787.68</v>
      </c>
      <c r="L360" s="335">
        <f t="shared" si="93"/>
        <v>77.725217391304341</v>
      </c>
    </row>
    <row r="361" spans="1:12" ht="15.75" x14ac:dyDescent="0.25">
      <c r="A361" s="41">
        <v>41</v>
      </c>
      <c r="B361" s="75"/>
      <c r="C361" s="41">
        <v>635006</v>
      </c>
      <c r="D361" s="179" t="s">
        <v>422</v>
      </c>
      <c r="E361" s="85">
        <v>5000</v>
      </c>
      <c r="F361" s="85"/>
      <c r="G361" s="85"/>
      <c r="H361" s="85"/>
      <c r="I361" s="85">
        <v>-4000</v>
      </c>
      <c r="J361" s="43">
        <f>E361+F361+G361+H361+I361</f>
        <v>1000</v>
      </c>
      <c r="K361" s="336">
        <v>363.79</v>
      </c>
      <c r="L361" s="335">
        <f t="shared" si="93"/>
        <v>36.378999999999998</v>
      </c>
    </row>
    <row r="362" spans="1:12" ht="15.75" x14ac:dyDescent="0.25">
      <c r="A362" s="41"/>
      <c r="B362" s="75"/>
      <c r="C362" s="41" t="s">
        <v>423</v>
      </c>
      <c r="D362" s="179" t="s">
        <v>424</v>
      </c>
      <c r="E362" s="85">
        <v>500</v>
      </c>
      <c r="F362" s="85"/>
      <c r="G362" s="85"/>
      <c r="H362" s="85"/>
      <c r="I362" s="85"/>
      <c r="J362" s="43">
        <f t="shared" ref="J362" si="113">E362+F362+G362</f>
        <v>500</v>
      </c>
      <c r="K362" s="336">
        <v>0</v>
      </c>
      <c r="L362" s="335">
        <f t="shared" si="93"/>
        <v>0</v>
      </c>
    </row>
    <row r="363" spans="1:12" ht="15.75" x14ac:dyDescent="0.25">
      <c r="A363" s="102"/>
      <c r="B363" s="68"/>
      <c r="C363" s="102"/>
      <c r="D363" s="182" t="s">
        <v>327</v>
      </c>
      <c r="E363" s="66">
        <f>SUM(E361:E362)</f>
        <v>5500</v>
      </c>
      <c r="F363" s="66">
        <f t="shared" ref="F363:K363" si="114">SUM(F361:F362)</f>
        <v>0</v>
      </c>
      <c r="G363" s="66">
        <f t="shared" si="114"/>
        <v>0</v>
      </c>
      <c r="H363" s="66">
        <f t="shared" si="114"/>
        <v>0</v>
      </c>
      <c r="I363" s="66">
        <f t="shared" si="114"/>
        <v>-4000</v>
      </c>
      <c r="J363" s="66">
        <f t="shared" si="114"/>
        <v>1500</v>
      </c>
      <c r="K363" s="66">
        <f t="shared" si="114"/>
        <v>363.79</v>
      </c>
      <c r="L363" s="335">
        <f t="shared" si="93"/>
        <v>24.252666666666666</v>
      </c>
    </row>
    <row r="364" spans="1:12" ht="15.75" x14ac:dyDescent="0.25">
      <c r="A364" s="137"/>
      <c r="B364" s="97"/>
      <c r="C364" s="177" t="s">
        <v>425</v>
      </c>
      <c r="D364" s="178" t="s">
        <v>426</v>
      </c>
      <c r="E364" s="167">
        <f>SUM(E365:E367)</f>
        <v>4000</v>
      </c>
      <c r="F364" s="167">
        <f t="shared" ref="F364:K364" si="115">SUM(F365:F367)</f>
        <v>300</v>
      </c>
      <c r="G364" s="167">
        <f t="shared" si="115"/>
        <v>0</v>
      </c>
      <c r="H364" s="167">
        <f t="shared" si="115"/>
        <v>0</v>
      </c>
      <c r="I364" s="167">
        <f t="shared" si="115"/>
        <v>0</v>
      </c>
      <c r="J364" s="167">
        <f t="shared" si="115"/>
        <v>4300</v>
      </c>
      <c r="K364" s="167">
        <f t="shared" si="115"/>
        <v>4000</v>
      </c>
      <c r="L364" s="335">
        <f t="shared" si="93"/>
        <v>93.023255813953483</v>
      </c>
    </row>
    <row r="365" spans="1:12" ht="15.75" x14ac:dyDescent="0.25">
      <c r="A365" s="49">
        <v>41</v>
      </c>
      <c r="B365" s="52"/>
      <c r="C365" s="49">
        <v>642001</v>
      </c>
      <c r="D365" s="151" t="s">
        <v>427</v>
      </c>
      <c r="E365" s="50">
        <v>2000</v>
      </c>
      <c r="F365" s="50"/>
      <c r="G365" s="50"/>
      <c r="H365" s="50"/>
      <c r="I365" s="50"/>
      <c r="J365" s="43">
        <f t="shared" ref="J365:J366" si="116">E365+F365+G365</f>
        <v>2000</v>
      </c>
      <c r="K365" s="336">
        <v>2000</v>
      </c>
      <c r="L365" s="335">
        <f t="shared" si="93"/>
        <v>100</v>
      </c>
    </row>
    <row r="366" spans="1:12" ht="15.75" x14ac:dyDescent="0.25">
      <c r="A366" s="49">
        <v>41</v>
      </c>
      <c r="B366" s="52"/>
      <c r="C366" s="49" t="s">
        <v>374</v>
      </c>
      <c r="D366" s="151" t="s">
        <v>428</v>
      </c>
      <c r="E366" s="50">
        <v>2000</v>
      </c>
      <c r="F366" s="50"/>
      <c r="G366" s="50"/>
      <c r="H366" s="50"/>
      <c r="I366" s="50"/>
      <c r="J366" s="43">
        <f t="shared" si="116"/>
        <v>2000</v>
      </c>
      <c r="K366" s="336">
        <v>2000</v>
      </c>
      <c r="L366" s="335">
        <f t="shared" si="93"/>
        <v>100</v>
      </c>
    </row>
    <row r="367" spans="1:12" ht="15.75" x14ac:dyDescent="0.25">
      <c r="A367" s="183">
        <v>41</v>
      </c>
      <c r="B367" s="52"/>
      <c r="C367" s="49" t="s">
        <v>404</v>
      </c>
      <c r="D367" s="184" t="s">
        <v>429</v>
      </c>
      <c r="E367" s="50">
        <v>0</v>
      </c>
      <c r="F367" s="50">
        <v>300</v>
      </c>
      <c r="G367" s="50"/>
      <c r="H367" s="50"/>
      <c r="I367" s="50"/>
      <c r="J367" s="50">
        <v>300</v>
      </c>
      <c r="K367" s="336">
        <v>0</v>
      </c>
      <c r="L367" s="335">
        <f t="shared" si="93"/>
        <v>0</v>
      </c>
    </row>
    <row r="368" spans="1:12" x14ac:dyDescent="0.25">
      <c r="A368" s="29" t="s">
        <v>18</v>
      </c>
      <c r="B368" s="29" t="s">
        <v>19</v>
      </c>
      <c r="C368" s="29" t="s">
        <v>20</v>
      </c>
      <c r="D368" s="29" t="s">
        <v>21</v>
      </c>
      <c r="E368" s="30" t="s">
        <v>0</v>
      </c>
      <c r="F368" s="30" t="s">
        <v>1</v>
      </c>
      <c r="G368" s="30" t="s">
        <v>2</v>
      </c>
      <c r="H368" s="30"/>
      <c r="I368" s="30"/>
      <c r="J368" s="30" t="s">
        <v>5</v>
      </c>
      <c r="K368" s="336"/>
      <c r="L368" s="335"/>
    </row>
    <row r="369" spans="1:12" ht="15.75" x14ac:dyDescent="0.25">
      <c r="A369" s="132">
        <v>9</v>
      </c>
      <c r="B369" s="161"/>
      <c r="C369" s="161"/>
      <c r="D369" s="185" t="s">
        <v>430</v>
      </c>
      <c r="E369" s="186">
        <f>E370+E401</f>
        <v>95775</v>
      </c>
      <c r="F369" s="186">
        <f t="shared" ref="F369:K369" si="117">F370+F401</f>
        <v>0</v>
      </c>
      <c r="G369" s="186">
        <f t="shared" si="117"/>
        <v>0</v>
      </c>
      <c r="H369" s="186">
        <f t="shared" si="117"/>
        <v>0</v>
      </c>
      <c r="I369" s="186">
        <f t="shared" si="117"/>
        <v>21811</v>
      </c>
      <c r="J369" s="186">
        <f t="shared" si="117"/>
        <v>117586</v>
      </c>
      <c r="K369" s="186">
        <f t="shared" si="117"/>
        <v>110894.58000000002</v>
      </c>
      <c r="L369" s="335">
        <f t="shared" ref="L369:L436" si="118">K369/J369*100</f>
        <v>94.309339547225022</v>
      </c>
    </row>
    <row r="370" spans="1:12" ht="15.75" x14ac:dyDescent="0.25">
      <c r="A370" s="137"/>
      <c r="B370" s="97"/>
      <c r="C370" s="177" t="s">
        <v>431</v>
      </c>
      <c r="D370" s="178" t="s">
        <v>432</v>
      </c>
      <c r="E370" s="187">
        <f>E381+E390+E393+E398</f>
        <v>92275</v>
      </c>
      <c r="F370" s="187">
        <f t="shared" ref="F370:K370" si="119">F381+F390+F393+F398</f>
        <v>0</v>
      </c>
      <c r="G370" s="187">
        <f t="shared" si="119"/>
        <v>0</v>
      </c>
      <c r="H370" s="187">
        <f t="shared" si="119"/>
        <v>0</v>
      </c>
      <c r="I370" s="187">
        <f t="shared" si="119"/>
        <v>22811</v>
      </c>
      <c r="J370" s="187">
        <f t="shared" si="119"/>
        <v>115086</v>
      </c>
      <c r="K370" s="187">
        <f t="shared" si="119"/>
        <v>109947.87000000001</v>
      </c>
      <c r="L370" s="335">
        <f t="shared" si="118"/>
        <v>95.535399614201566</v>
      </c>
    </row>
    <row r="371" spans="1:12" ht="15.75" x14ac:dyDescent="0.25">
      <c r="A371" s="41">
        <v>41</v>
      </c>
      <c r="B371" s="75"/>
      <c r="C371" s="41">
        <v>611000</v>
      </c>
      <c r="D371" s="179" t="s">
        <v>379</v>
      </c>
      <c r="E371" s="85">
        <v>50000</v>
      </c>
      <c r="F371" s="85"/>
      <c r="G371" s="85"/>
      <c r="H371" s="85"/>
      <c r="I371" s="85">
        <v>15000</v>
      </c>
      <c r="J371" s="43">
        <f>E371+F371+G371+H371+I371</f>
        <v>65000</v>
      </c>
      <c r="K371" s="336">
        <v>62412.51</v>
      </c>
      <c r="L371" s="335">
        <f t="shared" si="118"/>
        <v>96.019246153846154</v>
      </c>
    </row>
    <row r="372" spans="1:12" ht="15.75" x14ac:dyDescent="0.25">
      <c r="A372" s="41">
        <v>41</v>
      </c>
      <c r="B372" s="75"/>
      <c r="C372" s="41">
        <v>621000</v>
      </c>
      <c r="D372" s="179" t="s">
        <v>433</v>
      </c>
      <c r="E372" s="85">
        <v>1700</v>
      </c>
      <c r="F372" s="85"/>
      <c r="G372" s="85"/>
      <c r="H372" s="85"/>
      <c r="I372" s="85">
        <v>250</v>
      </c>
      <c r="J372" s="43">
        <f t="shared" ref="J372:J380" si="120">E372+F372+G372+H372+I372</f>
        <v>1950</v>
      </c>
      <c r="K372" s="336">
        <v>1934.17</v>
      </c>
      <c r="L372" s="335">
        <f t="shared" si="118"/>
        <v>99.188205128205126</v>
      </c>
    </row>
    <row r="373" spans="1:12" ht="15.75" x14ac:dyDescent="0.25">
      <c r="A373" s="41">
        <v>41</v>
      </c>
      <c r="B373" s="75"/>
      <c r="C373" s="41">
        <v>623000</v>
      </c>
      <c r="D373" s="179" t="s">
        <v>434</v>
      </c>
      <c r="E373" s="85">
        <v>3300</v>
      </c>
      <c r="F373" s="85"/>
      <c r="G373" s="85"/>
      <c r="H373" s="85"/>
      <c r="I373" s="85">
        <v>500</v>
      </c>
      <c r="J373" s="43">
        <f t="shared" si="120"/>
        <v>3800</v>
      </c>
      <c r="K373" s="336">
        <v>3782.37</v>
      </c>
      <c r="L373" s="335">
        <f t="shared" si="118"/>
        <v>99.53605263157894</v>
      </c>
    </row>
    <row r="374" spans="1:12" ht="15.75" x14ac:dyDescent="0.25">
      <c r="A374" s="41">
        <v>41</v>
      </c>
      <c r="B374" s="75"/>
      <c r="C374" s="41">
        <v>625001</v>
      </c>
      <c r="D374" s="179" t="s">
        <v>383</v>
      </c>
      <c r="E374" s="85">
        <v>800</v>
      </c>
      <c r="F374" s="85"/>
      <c r="G374" s="85"/>
      <c r="H374" s="85"/>
      <c r="I374" s="85">
        <v>80</v>
      </c>
      <c r="J374" s="43">
        <f t="shared" si="120"/>
        <v>880</v>
      </c>
      <c r="K374" s="336">
        <v>872.2</v>
      </c>
      <c r="L374" s="335">
        <f t="shared" si="118"/>
        <v>99.113636363636374</v>
      </c>
    </row>
    <row r="375" spans="1:12" ht="15.75" x14ac:dyDescent="0.25">
      <c r="A375" s="41">
        <v>41</v>
      </c>
      <c r="B375" s="75"/>
      <c r="C375" s="41">
        <v>625002</v>
      </c>
      <c r="D375" s="179" t="s">
        <v>435</v>
      </c>
      <c r="E375" s="85">
        <v>6900</v>
      </c>
      <c r="F375" s="85"/>
      <c r="G375" s="85"/>
      <c r="H375" s="85"/>
      <c r="I375" s="85">
        <v>1800</v>
      </c>
      <c r="J375" s="43">
        <f t="shared" si="120"/>
        <v>8700</v>
      </c>
      <c r="K375" s="336">
        <v>8725.66</v>
      </c>
      <c r="L375" s="335">
        <f t="shared" si="118"/>
        <v>100.29494252873563</v>
      </c>
    </row>
    <row r="376" spans="1:12" ht="15.75" x14ac:dyDescent="0.25">
      <c r="A376" s="41">
        <v>41</v>
      </c>
      <c r="B376" s="75"/>
      <c r="C376" s="41">
        <v>625003</v>
      </c>
      <c r="D376" s="179" t="s">
        <v>436</v>
      </c>
      <c r="E376" s="85">
        <v>480</v>
      </c>
      <c r="F376" s="85"/>
      <c r="G376" s="85"/>
      <c r="H376" s="85"/>
      <c r="I376" s="85">
        <v>20</v>
      </c>
      <c r="J376" s="43">
        <f t="shared" si="120"/>
        <v>500</v>
      </c>
      <c r="K376" s="336">
        <v>498.3</v>
      </c>
      <c r="L376" s="335">
        <f t="shared" si="118"/>
        <v>99.660000000000011</v>
      </c>
    </row>
    <row r="377" spans="1:12" ht="15.75" x14ac:dyDescent="0.25">
      <c r="A377" s="41">
        <v>41</v>
      </c>
      <c r="B377" s="75"/>
      <c r="C377" s="41">
        <v>625004</v>
      </c>
      <c r="D377" s="179" t="s">
        <v>437</v>
      </c>
      <c r="E377" s="85">
        <v>1700</v>
      </c>
      <c r="F377" s="85"/>
      <c r="G377" s="85"/>
      <c r="H377" s="85"/>
      <c r="I377" s="85">
        <v>170</v>
      </c>
      <c r="J377" s="43">
        <f t="shared" si="120"/>
        <v>1870</v>
      </c>
      <c r="K377" s="336">
        <v>1869.72</v>
      </c>
      <c r="L377" s="335">
        <f t="shared" si="118"/>
        <v>99.985026737967914</v>
      </c>
    </row>
    <row r="378" spans="1:12" ht="15.75" x14ac:dyDescent="0.25">
      <c r="A378" s="41">
        <v>41</v>
      </c>
      <c r="B378" s="75"/>
      <c r="C378" s="41">
        <v>625005</v>
      </c>
      <c r="D378" s="179" t="s">
        <v>412</v>
      </c>
      <c r="E378" s="85">
        <v>600</v>
      </c>
      <c r="F378" s="85"/>
      <c r="G378" s="85"/>
      <c r="H378" s="85"/>
      <c r="I378" s="85">
        <v>30</v>
      </c>
      <c r="J378" s="43">
        <f t="shared" si="120"/>
        <v>630</v>
      </c>
      <c r="K378" s="336">
        <v>623.20000000000005</v>
      </c>
      <c r="L378" s="335">
        <f t="shared" si="118"/>
        <v>98.920634920634924</v>
      </c>
    </row>
    <row r="379" spans="1:12" ht="15.75" x14ac:dyDescent="0.25">
      <c r="A379" s="41">
        <v>41</v>
      </c>
      <c r="B379" s="75"/>
      <c r="C379" s="41">
        <v>625007</v>
      </c>
      <c r="D379" s="179" t="s">
        <v>438</v>
      </c>
      <c r="E379" s="85">
        <v>2600</v>
      </c>
      <c r="F379" s="85"/>
      <c r="G379" s="85"/>
      <c r="H379" s="85"/>
      <c r="I379" s="85">
        <v>365</v>
      </c>
      <c r="J379" s="43">
        <f t="shared" si="120"/>
        <v>2965</v>
      </c>
      <c r="K379" s="336">
        <v>2960.21</v>
      </c>
      <c r="L379" s="335">
        <f t="shared" si="118"/>
        <v>99.838448566610467</v>
      </c>
    </row>
    <row r="380" spans="1:12" ht="15.75" x14ac:dyDescent="0.25">
      <c r="A380" s="41">
        <v>41</v>
      </c>
      <c r="B380" s="75"/>
      <c r="C380" s="41">
        <v>627000</v>
      </c>
      <c r="D380" s="179" t="s">
        <v>439</v>
      </c>
      <c r="E380" s="85">
        <v>400</v>
      </c>
      <c r="F380" s="85"/>
      <c r="G380" s="85"/>
      <c r="H380" s="85"/>
      <c r="I380" s="85">
        <v>30</v>
      </c>
      <c r="J380" s="43">
        <f t="shared" si="120"/>
        <v>430</v>
      </c>
      <c r="K380" s="336">
        <v>428.28</v>
      </c>
      <c r="L380" s="335">
        <f t="shared" si="118"/>
        <v>99.6</v>
      </c>
    </row>
    <row r="381" spans="1:12" ht="15.75" x14ac:dyDescent="0.25">
      <c r="A381" s="118"/>
      <c r="B381" s="68"/>
      <c r="C381" s="102"/>
      <c r="D381" s="180" t="s">
        <v>310</v>
      </c>
      <c r="E381" s="66">
        <f>SUM(E371:E380)</f>
        <v>68480</v>
      </c>
      <c r="F381" s="66">
        <f t="shared" ref="F381:K381" si="121">SUM(F371:F380)</f>
        <v>0</v>
      </c>
      <c r="G381" s="66">
        <f t="shared" si="121"/>
        <v>0</v>
      </c>
      <c r="H381" s="66">
        <f t="shared" si="121"/>
        <v>0</v>
      </c>
      <c r="I381" s="66">
        <f t="shared" si="121"/>
        <v>18245</v>
      </c>
      <c r="J381" s="66">
        <f t="shared" si="121"/>
        <v>86725</v>
      </c>
      <c r="K381" s="66">
        <f t="shared" si="121"/>
        <v>84106.62000000001</v>
      </c>
      <c r="L381" s="335">
        <f t="shared" si="118"/>
        <v>96.980824445085048</v>
      </c>
    </row>
    <row r="382" spans="1:12" ht="15.75" x14ac:dyDescent="0.25">
      <c r="A382" s="41">
        <v>41</v>
      </c>
      <c r="B382" s="75"/>
      <c r="C382" s="41">
        <v>632001</v>
      </c>
      <c r="D382" s="179" t="s">
        <v>290</v>
      </c>
      <c r="E382" s="85">
        <v>2200</v>
      </c>
      <c r="F382" s="85"/>
      <c r="G382" s="85"/>
      <c r="H382" s="85"/>
      <c r="I382" s="85">
        <v>800</v>
      </c>
      <c r="J382" s="43">
        <f>E382+F382+G382+H382+I382</f>
        <v>3000</v>
      </c>
      <c r="K382" s="336">
        <v>2480</v>
      </c>
      <c r="L382" s="335">
        <f t="shared" si="118"/>
        <v>82.666666666666671</v>
      </c>
    </row>
    <row r="383" spans="1:12" ht="15.75" x14ac:dyDescent="0.25">
      <c r="A383" s="41">
        <v>41</v>
      </c>
      <c r="B383" s="75"/>
      <c r="C383" s="41" t="s">
        <v>237</v>
      </c>
      <c r="D383" s="179" t="s">
        <v>291</v>
      </c>
      <c r="E383" s="85">
        <v>12000</v>
      </c>
      <c r="F383" s="85"/>
      <c r="G383" s="85"/>
      <c r="H383" s="85"/>
      <c r="I383" s="85"/>
      <c r="J383" s="43">
        <f t="shared" ref="J383:J397" si="122">E383+F383+G383+H383+I383</f>
        <v>12000</v>
      </c>
      <c r="K383" s="336">
        <v>9179.7800000000007</v>
      </c>
      <c r="L383" s="335">
        <f t="shared" si="118"/>
        <v>76.498166666666663</v>
      </c>
    </row>
    <row r="384" spans="1:12" ht="15.75" x14ac:dyDescent="0.25">
      <c r="A384" s="41">
        <v>41</v>
      </c>
      <c r="B384" s="75"/>
      <c r="C384" s="41">
        <v>632002</v>
      </c>
      <c r="D384" s="179" t="s">
        <v>292</v>
      </c>
      <c r="E384" s="85">
        <v>700</v>
      </c>
      <c r="F384" s="85"/>
      <c r="G384" s="85"/>
      <c r="H384" s="85"/>
      <c r="I384" s="85">
        <v>450</v>
      </c>
      <c r="J384" s="43">
        <f t="shared" si="122"/>
        <v>1150</v>
      </c>
      <c r="K384" s="336">
        <v>1112.5999999999999</v>
      </c>
      <c r="L384" s="335">
        <f t="shared" si="118"/>
        <v>96.747826086956508</v>
      </c>
    </row>
    <row r="385" spans="1:12" ht="15.75" x14ac:dyDescent="0.25">
      <c r="A385" s="41">
        <v>41</v>
      </c>
      <c r="B385" s="75"/>
      <c r="C385" s="41">
        <v>632005</v>
      </c>
      <c r="D385" s="179" t="s">
        <v>440</v>
      </c>
      <c r="E385" s="85">
        <v>360</v>
      </c>
      <c r="F385" s="85"/>
      <c r="G385" s="85"/>
      <c r="H385" s="85"/>
      <c r="I385" s="85">
        <v>20</v>
      </c>
      <c r="J385" s="43">
        <f t="shared" si="122"/>
        <v>380</v>
      </c>
      <c r="K385" s="336">
        <v>372.96</v>
      </c>
      <c r="L385" s="335">
        <f t="shared" si="118"/>
        <v>98.147368421052633</v>
      </c>
    </row>
    <row r="386" spans="1:12" ht="15.75" x14ac:dyDescent="0.25">
      <c r="A386" s="41">
        <v>41</v>
      </c>
      <c r="B386" s="75"/>
      <c r="C386" s="41">
        <v>633006</v>
      </c>
      <c r="D386" s="179" t="s">
        <v>414</v>
      </c>
      <c r="E386" s="85">
        <v>600</v>
      </c>
      <c r="F386" s="85"/>
      <c r="G386" s="85"/>
      <c r="H386" s="85"/>
      <c r="I386" s="85"/>
      <c r="J386" s="43">
        <f t="shared" si="122"/>
        <v>600</v>
      </c>
      <c r="K386" s="336">
        <v>492.74</v>
      </c>
      <c r="L386" s="335">
        <f t="shared" si="118"/>
        <v>82.123333333333335</v>
      </c>
    </row>
    <row r="387" spans="1:12" ht="15.75" x14ac:dyDescent="0.25">
      <c r="A387" s="41">
        <v>41</v>
      </c>
      <c r="B387" s="75"/>
      <c r="C387" s="41" t="s">
        <v>247</v>
      </c>
      <c r="D387" s="179" t="s">
        <v>248</v>
      </c>
      <c r="E387" s="85">
        <v>500</v>
      </c>
      <c r="F387" s="85"/>
      <c r="G387" s="85"/>
      <c r="H387" s="85"/>
      <c r="I387" s="85"/>
      <c r="J387" s="43">
        <f t="shared" si="122"/>
        <v>500</v>
      </c>
      <c r="K387" s="336">
        <v>213.03</v>
      </c>
      <c r="L387" s="335">
        <f t="shared" si="118"/>
        <v>42.606000000000002</v>
      </c>
    </row>
    <row r="388" spans="1:12" ht="15.75" x14ac:dyDescent="0.25">
      <c r="A388" s="41">
        <v>44</v>
      </c>
      <c r="B388" s="75"/>
      <c r="C388" s="41">
        <v>633016</v>
      </c>
      <c r="D388" s="179" t="s">
        <v>299</v>
      </c>
      <c r="E388" s="85">
        <v>0</v>
      </c>
      <c r="F388" s="85"/>
      <c r="G388" s="85"/>
      <c r="H388" s="85"/>
      <c r="I388" s="85"/>
      <c r="J388" s="43">
        <f t="shared" si="122"/>
        <v>0</v>
      </c>
      <c r="K388" s="336">
        <v>5.65</v>
      </c>
      <c r="L388" s="335">
        <v>0</v>
      </c>
    </row>
    <row r="389" spans="1:12" ht="15.75" x14ac:dyDescent="0.25">
      <c r="A389" s="41">
        <v>41</v>
      </c>
      <c r="B389" s="75"/>
      <c r="C389" s="41">
        <v>633009</v>
      </c>
      <c r="D389" s="179" t="s">
        <v>441</v>
      </c>
      <c r="E389" s="85">
        <v>3000</v>
      </c>
      <c r="F389" s="85"/>
      <c r="G389" s="85"/>
      <c r="H389" s="85"/>
      <c r="I389" s="85">
        <v>1200</v>
      </c>
      <c r="J389" s="43">
        <f t="shared" si="122"/>
        <v>4200</v>
      </c>
      <c r="K389" s="336">
        <v>5568.56</v>
      </c>
      <c r="L389" s="335">
        <f t="shared" si="118"/>
        <v>132.5847619047619</v>
      </c>
    </row>
    <row r="390" spans="1:12" ht="15.75" x14ac:dyDescent="0.25">
      <c r="A390" s="102"/>
      <c r="B390" s="68"/>
      <c r="C390" s="102"/>
      <c r="D390" s="180" t="s">
        <v>442</v>
      </c>
      <c r="E390" s="66">
        <f>SUM(E382:E389)</f>
        <v>19360</v>
      </c>
      <c r="F390" s="66">
        <f t="shared" ref="F390:K390" si="123">SUM(F382:F389)</f>
        <v>0</v>
      </c>
      <c r="G390" s="66">
        <f t="shared" si="123"/>
        <v>0</v>
      </c>
      <c r="H390" s="66">
        <f t="shared" si="123"/>
        <v>0</v>
      </c>
      <c r="I390" s="66">
        <f t="shared" si="123"/>
        <v>2470</v>
      </c>
      <c r="J390" s="66">
        <f t="shared" si="123"/>
        <v>21830</v>
      </c>
      <c r="K390" s="66">
        <f t="shared" si="123"/>
        <v>19425.32</v>
      </c>
      <c r="L390" s="335">
        <f t="shared" si="118"/>
        <v>88.984516720109937</v>
      </c>
    </row>
    <row r="391" spans="1:12" ht="15.75" x14ac:dyDescent="0.25">
      <c r="A391" s="352"/>
      <c r="B391" s="337"/>
      <c r="C391" s="352"/>
      <c r="D391" s="358"/>
      <c r="E391" s="339"/>
      <c r="F391" s="339"/>
      <c r="G391" s="339"/>
      <c r="H391" s="339"/>
      <c r="I391" s="339"/>
      <c r="J391" s="339"/>
      <c r="K391" s="351"/>
      <c r="L391" s="335"/>
    </row>
    <row r="392" spans="1:12" x14ac:dyDescent="0.25">
      <c r="A392" s="41">
        <v>41</v>
      </c>
      <c r="B392" s="40"/>
      <c r="C392" s="41">
        <v>635006</v>
      </c>
      <c r="D392" s="179" t="s">
        <v>443</v>
      </c>
      <c r="E392" s="85">
        <v>2000</v>
      </c>
      <c r="F392" s="85"/>
      <c r="G392" s="85"/>
      <c r="H392" s="85"/>
      <c r="I392" s="85">
        <v>700</v>
      </c>
      <c r="J392" s="43">
        <f t="shared" si="122"/>
        <v>2700</v>
      </c>
      <c r="K392" s="336">
        <v>2661.91</v>
      </c>
      <c r="L392" s="335">
        <f t="shared" si="118"/>
        <v>98.589259259259251</v>
      </c>
    </row>
    <row r="393" spans="1:12" ht="15.75" x14ac:dyDescent="0.25">
      <c r="A393" s="102"/>
      <c r="B393" s="68"/>
      <c r="C393" s="102"/>
      <c r="D393" s="180" t="s">
        <v>327</v>
      </c>
      <c r="E393" s="66">
        <f>SUM(E392)</f>
        <v>2000</v>
      </c>
      <c r="F393" s="66">
        <f t="shared" ref="F393:K393" si="124">SUM(F392)</f>
        <v>0</v>
      </c>
      <c r="G393" s="66">
        <f t="shared" si="124"/>
        <v>0</v>
      </c>
      <c r="H393" s="66">
        <f t="shared" si="124"/>
        <v>0</v>
      </c>
      <c r="I393" s="66">
        <f t="shared" si="124"/>
        <v>700</v>
      </c>
      <c r="J393" s="66">
        <f t="shared" si="124"/>
        <v>2700</v>
      </c>
      <c r="K393" s="66">
        <f t="shared" si="124"/>
        <v>2661.91</v>
      </c>
      <c r="L393" s="335">
        <f t="shared" si="118"/>
        <v>98.589259259259251</v>
      </c>
    </row>
    <row r="394" spans="1:12" x14ac:dyDescent="0.25">
      <c r="A394" s="74">
        <v>41</v>
      </c>
      <c r="B394" s="59"/>
      <c r="C394" s="74">
        <v>637004</v>
      </c>
      <c r="D394" s="188" t="s">
        <v>649</v>
      </c>
      <c r="E394" s="339"/>
      <c r="F394" s="339"/>
      <c r="G394" s="339"/>
      <c r="H394" s="339"/>
      <c r="I394" s="189">
        <v>750</v>
      </c>
      <c r="J394" s="43">
        <f t="shared" si="122"/>
        <v>750</v>
      </c>
      <c r="K394" s="349">
        <v>704.8</v>
      </c>
      <c r="L394" s="335">
        <f t="shared" si="118"/>
        <v>93.973333333333329</v>
      </c>
    </row>
    <row r="395" spans="1:12" x14ac:dyDescent="0.25">
      <c r="A395" s="74">
        <v>41</v>
      </c>
      <c r="B395" s="59"/>
      <c r="C395" s="74">
        <v>637014</v>
      </c>
      <c r="D395" s="188" t="s">
        <v>444</v>
      </c>
      <c r="E395" s="189">
        <v>1900</v>
      </c>
      <c r="F395" s="189"/>
      <c r="G395" s="189"/>
      <c r="H395" s="189"/>
      <c r="I395" s="189">
        <v>450</v>
      </c>
      <c r="J395" s="43">
        <f t="shared" si="122"/>
        <v>2350</v>
      </c>
      <c r="K395" s="336">
        <v>2325.4899999999998</v>
      </c>
      <c r="L395" s="335">
        <f t="shared" si="118"/>
        <v>98.957021276595739</v>
      </c>
    </row>
    <row r="396" spans="1:12" x14ac:dyDescent="0.25">
      <c r="A396" s="74">
        <v>41</v>
      </c>
      <c r="B396" s="40"/>
      <c r="C396" s="41" t="s">
        <v>445</v>
      </c>
      <c r="D396" s="179" t="s">
        <v>446</v>
      </c>
      <c r="E396" s="85">
        <v>35</v>
      </c>
      <c r="F396" s="85"/>
      <c r="G396" s="85"/>
      <c r="H396" s="85"/>
      <c r="I396" s="85">
        <v>36</v>
      </c>
      <c r="J396" s="43">
        <f t="shared" si="122"/>
        <v>71</v>
      </c>
      <c r="K396" s="336">
        <v>70.98</v>
      </c>
      <c r="L396" s="335">
        <f t="shared" si="118"/>
        <v>99.971830985915503</v>
      </c>
    </row>
    <row r="397" spans="1:12" x14ac:dyDescent="0.25">
      <c r="A397" s="74">
        <v>41</v>
      </c>
      <c r="B397" s="40"/>
      <c r="C397" s="41">
        <v>637016</v>
      </c>
      <c r="D397" s="179" t="s">
        <v>447</v>
      </c>
      <c r="E397" s="85">
        <v>500</v>
      </c>
      <c r="F397" s="85"/>
      <c r="G397" s="85"/>
      <c r="H397" s="85"/>
      <c r="I397" s="85">
        <v>160</v>
      </c>
      <c r="J397" s="43">
        <f t="shared" si="122"/>
        <v>660</v>
      </c>
      <c r="K397" s="336">
        <v>652.75</v>
      </c>
      <c r="L397" s="335">
        <f t="shared" si="118"/>
        <v>98.901515151515156</v>
      </c>
    </row>
    <row r="398" spans="1:12" ht="15.75" x14ac:dyDescent="0.25">
      <c r="A398" s="102"/>
      <c r="B398" s="68"/>
      <c r="C398" s="102"/>
      <c r="D398" s="180" t="s">
        <v>277</v>
      </c>
      <c r="E398" s="66">
        <f>SUM(E394:E397)</f>
        <v>2435</v>
      </c>
      <c r="F398" s="66">
        <f t="shared" ref="F398:J398" si="125">SUM(F394:F397)</f>
        <v>0</v>
      </c>
      <c r="G398" s="66">
        <f t="shared" si="125"/>
        <v>0</v>
      </c>
      <c r="H398" s="66">
        <f t="shared" si="125"/>
        <v>0</v>
      </c>
      <c r="I398" s="66">
        <f t="shared" si="125"/>
        <v>1396</v>
      </c>
      <c r="J398" s="66">
        <f t="shared" si="125"/>
        <v>3831</v>
      </c>
      <c r="K398" s="66">
        <f>SUM(K394:K397)</f>
        <v>3754.02</v>
      </c>
      <c r="L398" s="335">
        <f t="shared" si="118"/>
        <v>97.990602975724357</v>
      </c>
    </row>
    <row r="399" spans="1:12" ht="15.75" x14ac:dyDescent="0.25">
      <c r="A399" s="183"/>
      <c r="B399" s="52"/>
      <c r="C399" s="183"/>
      <c r="D399" s="190"/>
      <c r="E399" s="51"/>
      <c r="F399" s="51"/>
      <c r="G399" s="51"/>
      <c r="H399" s="51"/>
      <c r="I399" s="51"/>
      <c r="J399" s="51"/>
      <c r="K399" s="336"/>
      <c r="L399" s="335"/>
    </row>
    <row r="400" spans="1:12" x14ac:dyDescent="0.25">
      <c r="A400" s="29" t="s">
        <v>18</v>
      </c>
      <c r="B400" s="29" t="s">
        <v>19</v>
      </c>
      <c r="C400" s="29" t="s">
        <v>20</v>
      </c>
      <c r="D400" s="29" t="s">
        <v>21</v>
      </c>
      <c r="E400" s="30" t="s">
        <v>0</v>
      </c>
      <c r="F400" s="30" t="s">
        <v>1</v>
      </c>
      <c r="G400" s="30" t="s">
        <v>2</v>
      </c>
      <c r="H400" s="30"/>
      <c r="I400" s="30"/>
      <c r="J400" s="30" t="s">
        <v>5</v>
      </c>
      <c r="K400" s="336"/>
      <c r="L400" s="335"/>
    </row>
    <row r="401" spans="1:12" ht="15.75" x14ac:dyDescent="0.25">
      <c r="A401" s="137"/>
      <c r="B401" s="97"/>
      <c r="C401" s="177" t="s">
        <v>448</v>
      </c>
      <c r="D401" s="178" t="s">
        <v>449</v>
      </c>
      <c r="E401" s="167">
        <f>SUM(E402:E403)</f>
        <v>3500</v>
      </c>
      <c r="F401" s="167">
        <f t="shared" ref="F401:K401" si="126">SUM(F402:F403)</f>
        <v>0</v>
      </c>
      <c r="G401" s="167">
        <f t="shared" si="126"/>
        <v>0</v>
      </c>
      <c r="H401" s="167">
        <f t="shared" si="126"/>
        <v>0</v>
      </c>
      <c r="I401" s="167">
        <f t="shared" si="126"/>
        <v>-1000</v>
      </c>
      <c r="J401" s="167">
        <f t="shared" si="126"/>
        <v>2500</v>
      </c>
      <c r="K401" s="167">
        <f t="shared" si="126"/>
        <v>946.71</v>
      </c>
      <c r="L401" s="335">
        <f t="shared" si="118"/>
        <v>37.868400000000001</v>
      </c>
    </row>
    <row r="402" spans="1:12" ht="15.75" x14ac:dyDescent="0.25">
      <c r="A402" s="168">
        <v>111</v>
      </c>
      <c r="B402" s="75"/>
      <c r="C402" s="41">
        <v>635006</v>
      </c>
      <c r="D402" s="179" t="s">
        <v>450</v>
      </c>
      <c r="E402" s="85">
        <v>2000</v>
      </c>
      <c r="F402" s="85"/>
      <c r="G402" s="85"/>
      <c r="H402" s="85"/>
      <c r="I402" s="85">
        <v>-1000</v>
      </c>
      <c r="J402" s="43">
        <f t="shared" ref="J402" si="127">E402+F402+G402+H402+I402</f>
        <v>1000</v>
      </c>
      <c r="K402" s="336">
        <v>120</v>
      </c>
      <c r="L402" s="335">
        <f t="shared" si="118"/>
        <v>12</v>
      </c>
    </row>
    <row r="403" spans="1:12" x14ac:dyDescent="0.25">
      <c r="A403" s="41">
        <v>41</v>
      </c>
      <c r="B403" s="40"/>
      <c r="C403" s="41">
        <v>633016</v>
      </c>
      <c r="D403" s="179" t="s">
        <v>451</v>
      </c>
      <c r="E403" s="85">
        <v>1500</v>
      </c>
      <c r="F403" s="85"/>
      <c r="G403" s="85"/>
      <c r="H403" s="85"/>
      <c r="I403" s="85"/>
      <c r="J403" s="43">
        <f t="shared" ref="J403" si="128">E403+F403+G403</f>
        <v>1500</v>
      </c>
      <c r="K403" s="336">
        <v>826.71</v>
      </c>
      <c r="L403" s="335">
        <f t="shared" si="118"/>
        <v>55.114000000000004</v>
      </c>
    </row>
    <row r="404" spans="1:12" ht="15.75" x14ac:dyDescent="0.25">
      <c r="A404" s="96">
        <v>10</v>
      </c>
      <c r="B404" s="128"/>
      <c r="C404" s="191" t="s">
        <v>452</v>
      </c>
      <c r="D404" s="192" t="s">
        <v>453</v>
      </c>
      <c r="E404" s="193">
        <f>E410+E419+E423</f>
        <v>14200</v>
      </c>
      <c r="F404" s="193">
        <f>F410+F419+F423</f>
        <v>0</v>
      </c>
      <c r="G404" s="193">
        <f>G410+G419+G423</f>
        <v>0</v>
      </c>
      <c r="H404" s="193">
        <f t="shared" ref="H404:I404" si="129">H410+H419+H423</f>
        <v>0</v>
      </c>
      <c r="I404" s="193">
        <f t="shared" si="129"/>
        <v>-2400</v>
      </c>
      <c r="J404" s="193">
        <f>J410+J419+J423</f>
        <v>11800</v>
      </c>
      <c r="K404" s="193">
        <f>K410+K419+K423</f>
        <v>12576.229999999998</v>
      </c>
      <c r="L404" s="335">
        <f t="shared" si="118"/>
        <v>106.57822033898303</v>
      </c>
    </row>
    <row r="405" spans="1:12" x14ac:dyDescent="0.25">
      <c r="A405" s="41">
        <v>41</v>
      </c>
      <c r="B405" s="40"/>
      <c r="C405" s="41">
        <v>633016</v>
      </c>
      <c r="D405" s="179" t="s">
        <v>454</v>
      </c>
      <c r="E405" s="85">
        <v>400</v>
      </c>
      <c r="F405" s="85"/>
      <c r="G405" s="85"/>
      <c r="H405" s="85"/>
      <c r="I405" s="85"/>
      <c r="J405" s="43">
        <f t="shared" ref="J405:J408" si="130">E405+F405+G405</f>
        <v>400</v>
      </c>
      <c r="K405" s="336">
        <v>209.71</v>
      </c>
      <c r="L405" s="335">
        <f t="shared" si="118"/>
        <v>52.427500000000002</v>
      </c>
    </row>
    <row r="406" spans="1:12" x14ac:dyDescent="0.25">
      <c r="A406" s="41">
        <v>41</v>
      </c>
      <c r="B406" s="40"/>
      <c r="C406" s="41">
        <v>634001</v>
      </c>
      <c r="D406" s="179" t="s">
        <v>455</v>
      </c>
      <c r="E406" s="85">
        <v>300</v>
      </c>
      <c r="F406" s="85"/>
      <c r="G406" s="85"/>
      <c r="H406" s="85"/>
      <c r="I406" s="85"/>
      <c r="J406" s="43">
        <f t="shared" si="130"/>
        <v>300</v>
      </c>
      <c r="K406" s="336">
        <v>0</v>
      </c>
      <c r="L406" s="335">
        <f t="shared" si="118"/>
        <v>0</v>
      </c>
    </row>
    <row r="407" spans="1:12" x14ac:dyDescent="0.25">
      <c r="A407" s="41">
        <v>41</v>
      </c>
      <c r="B407" s="40"/>
      <c r="C407" s="41">
        <v>642001</v>
      </c>
      <c r="D407" s="179" t="s">
        <v>456</v>
      </c>
      <c r="E407" s="85">
        <v>500</v>
      </c>
      <c r="F407" s="85"/>
      <c r="G407" s="85"/>
      <c r="H407" s="85"/>
      <c r="I407" s="85"/>
      <c r="J407" s="43">
        <f t="shared" si="130"/>
        <v>500</v>
      </c>
      <c r="K407" s="336">
        <v>220</v>
      </c>
      <c r="L407" s="335">
        <f t="shared" si="118"/>
        <v>44</v>
      </c>
    </row>
    <row r="408" spans="1:12" x14ac:dyDescent="0.25">
      <c r="A408" s="41">
        <v>41</v>
      </c>
      <c r="B408" s="40"/>
      <c r="C408" s="41">
        <v>642001</v>
      </c>
      <c r="D408" s="179" t="s">
        <v>633</v>
      </c>
      <c r="E408" s="85">
        <v>6000</v>
      </c>
      <c r="F408" s="85"/>
      <c r="G408" s="85"/>
      <c r="H408" s="85"/>
      <c r="I408" s="85"/>
      <c r="J408" s="43">
        <f t="shared" si="130"/>
        <v>6000</v>
      </c>
      <c r="K408" s="336">
        <v>6000</v>
      </c>
      <c r="L408" s="335">
        <f t="shared" si="118"/>
        <v>100</v>
      </c>
    </row>
    <row r="409" spans="1:12" x14ac:dyDescent="0.25">
      <c r="A409" s="41">
        <v>41</v>
      </c>
      <c r="B409" s="40"/>
      <c r="C409" s="41">
        <v>642014</v>
      </c>
      <c r="D409" s="179" t="s">
        <v>457</v>
      </c>
      <c r="E409" s="85">
        <v>7000</v>
      </c>
      <c r="F409" s="85"/>
      <c r="G409" s="85"/>
      <c r="H409" s="85"/>
      <c r="I409" s="85">
        <v>-2400</v>
      </c>
      <c r="J409" s="43">
        <f t="shared" ref="J409" si="131">E409+F409+G409+H409+I409</f>
        <v>4600</v>
      </c>
      <c r="K409" s="336">
        <v>4550</v>
      </c>
      <c r="L409" s="335">
        <f t="shared" si="118"/>
        <v>98.91304347826086</v>
      </c>
    </row>
    <row r="410" spans="1:12" ht="15.75" x14ac:dyDescent="0.25">
      <c r="A410" s="102"/>
      <c r="B410" s="68"/>
      <c r="C410" s="102"/>
      <c r="D410" s="194" t="s">
        <v>458</v>
      </c>
      <c r="E410" s="66">
        <f>SUM(E405:E409)</f>
        <v>14200</v>
      </c>
      <c r="F410" s="66">
        <f t="shared" ref="F410:K410" si="132">SUM(F405:F409)</f>
        <v>0</v>
      </c>
      <c r="G410" s="66">
        <f t="shared" si="132"/>
        <v>0</v>
      </c>
      <c r="H410" s="66">
        <f t="shared" si="132"/>
        <v>0</v>
      </c>
      <c r="I410" s="66">
        <f t="shared" si="132"/>
        <v>-2400</v>
      </c>
      <c r="J410" s="66">
        <f t="shared" si="132"/>
        <v>11800</v>
      </c>
      <c r="K410" s="66">
        <f t="shared" si="132"/>
        <v>10979.71</v>
      </c>
      <c r="L410" s="335">
        <f t="shared" si="118"/>
        <v>93.048389830508469</v>
      </c>
    </row>
    <row r="411" spans="1:12" ht="15.75" x14ac:dyDescent="0.25">
      <c r="A411" s="195">
        <v>111</v>
      </c>
      <c r="B411" s="196"/>
      <c r="C411" s="41">
        <v>611000</v>
      </c>
      <c r="D411" s="179" t="s">
        <v>223</v>
      </c>
      <c r="E411" s="197"/>
      <c r="F411" s="197"/>
      <c r="G411" s="197"/>
      <c r="H411" s="197"/>
      <c r="I411" s="197"/>
      <c r="J411" s="197">
        <f>SUM(I411)</f>
        <v>0</v>
      </c>
      <c r="K411" s="336">
        <v>1103</v>
      </c>
      <c r="L411" s="335">
        <v>0</v>
      </c>
    </row>
    <row r="412" spans="1:12" ht="15.75" x14ac:dyDescent="0.25">
      <c r="A412" s="195">
        <v>111</v>
      </c>
      <c r="B412" s="196"/>
      <c r="C412" s="41">
        <v>623000</v>
      </c>
      <c r="D412" s="179" t="s">
        <v>408</v>
      </c>
      <c r="E412" s="197"/>
      <c r="F412" s="197"/>
      <c r="G412" s="197"/>
      <c r="H412" s="197"/>
      <c r="I412" s="197"/>
      <c r="J412" s="197">
        <f t="shared" ref="J412:J418" si="133">SUM(I412)</f>
        <v>0</v>
      </c>
      <c r="K412" s="336">
        <v>110.3</v>
      </c>
      <c r="L412" s="335">
        <v>0</v>
      </c>
    </row>
    <row r="413" spans="1:12" ht="15.75" x14ac:dyDescent="0.25">
      <c r="A413" s="195">
        <v>111</v>
      </c>
      <c r="B413" s="196"/>
      <c r="C413" s="41">
        <v>625001</v>
      </c>
      <c r="D413" s="179" t="s">
        <v>226</v>
      </c>
      <c r="E413" s="197"/>
      <c r="F413" s="197"/>
      <c r="G413" s="197"/>
      <c r="H413" s="197"/>
      <c r="I413" s="197"/>
      <c r="J413" s="197">
        <f t="shared" si="133"/>
        <v>0</v>
      </c>
      <c r="K413" s="336">
        <v>15.44</v>
      </c>
      <c r="L413" s="335">
        <v>0</v>
      </c>
    </row>
    <row r="414" spans="1:12" ht="15.75" x14ac:dyDescent="0.25">
      <c r="A414" s="195">
        <v>111</v>
      </c>
      <c r="B414" s="196"/>
      <c r="C414" s="41">
        <v>625002</v>
      </c>
      <c r="D414" s="40" t="s">
        <v>459</v>
      </c>
      <c r="E414" s="197"/>
      <c r="F414" s="197"/>
      <c r="G414" s="197"/>
      <c r="H414" s="197"/>
      <c r="I414" s="197"/>
      <c r="J414" s="197">
        <f t="shared" si="133"/>
        <v>0</v>
      </c>
      <c r="K414" s="336">
        <v>154.41999999999999</v>
      </c>
      <c r="L414" s="335">
        <v>0</v>
      </c>
    </row>
    <row r="415" spans="1:12" ht="15.75" x14ac:dyDescent="0.25">
      <c r="A415" s="195">
        <v>111</v>
      </c>
      <c r="B415" s="196"/>
      <c r="C415" s="41">
        <v>625003</v>
      </c>
      <c r="D415" s="179" t="s">
        <v>410</v>
      </c>
      <c r="E415" s="197"/>
      <c r="F415" s="197"/>
      <c r="G415" s="197"/>
      <c r="H415" s="197"/>
      <c r="I415" s="197"/>
      <c r="J415" s="197">
        <f t="shared" si="133"/>
        <v>0</v>
      </c>
      <c r="K415" s="336">
        <v>8.82</v>
      </c>
      <c r="L415" s="335">
        <v>0</v>
      </c>
    </row>
    <row r="416" spans="1:12" ht="15.75" x14ac:dyDescent="0.25">
      <c r="A416" s="195">
        <v>111</v>
      </c>
      <c r="B416" s="196"/>
      <c r="C416" s="41">
        <v>625004</v>
      </c>
      <c r="D416" s="179" t="s">
        <v>460</v>
      </c>
      <c r="E416" s="197"/>
      <c r="F416" s="197"/>
      <c r="G416" s="197"/>
      <c r="H416" s="197"/>
      <c r="I416" s="197"/>
      <c r="J416" s="197">
        <f t="shared" si="133"/>
        <v>0</v>
      </c>
      <c r="K416" s="336">
        <v>33.08</v>
      </c>
      <c r="L416" s="335">
        <v>0</v>
      </c>
    </row>
    <row r="417" spans="1:12" ht="15.75" x14ac:dyDescent="0.25">
      <c r="A417" s="195">
        <v>111</v>
      </c>
      <c r="B417" s="196"/>
      <c r="C417" s="41">
        <v>625005</v>
      </c>
      <c r="D417" s="179" t="s">
        <v>461</v>
      </c>
      <c r="E417" s="197"/>
      <c r="F417" s="197"/>
      <c r="G417" s="197"/>
      <c r="H417" s="197"/>
      <c r="I417" s="197"/>
      <c r="J417" s="197">
        <f t="shared" si="133"/>
        <v>0</v>
      </c>
      <c r="K417" s="336">
        <v>11.02</v>
      </c>
      <c r="L417" s="335">
        <v>0</v>
      </c>
    </row>
    <row r="418" spans="1:12" ht="15.75" x14ac:dyDescent="0.25">
      <c r="A418" s="195">
        <v>111</v>
      </c>
      <c r="B418" s="196"/>
      <c r="C418" s="41">
        <v>625007</v>
      </c>
      <c r="D418" s="179" t="s">
        <v>413</v>
      </c>
      <c r="E418" s="197"/>
      <c r="F418" s="197"/>
      <c r="G418" s="197"/>
      <c r="H418" s="197"/>
      <c r="I418" s="197"/>
      <c r="J418" s="197">
        <f t="shared" si="133"/>
        <v>0</v>
      </c>
      <c r="K418" s="336">
        <v>52.38</v>
      </c>
      <c r="L418" s="335">
        <v>0</v>
      </c>
    </row>
    <row r="419" spans="1:12" ht="15.75" x14ac:dyDescent="0.25">
      <c r="A419" s="198">
        <v>111</v>
      </c>
      <c r="B419" s="199"/>
      <c r="C419" s="200"/>
      <c r="D419" s="201" t="s">
        <v>310</v>
      </c>
      <c r="E419" s="202">
        <f t="shared" ref="E419:K419" si="134">SUM(E411:E418)</f>
        <v>0</v>
      </c>
      <c r="F419" s="202">
        <f t="shared" si="134"/>
        <v>0</v>
      </c>
      <c r="G419" s="202">
        <f t="shared" si="134"/>
        <v>0</v>
      </c>
      <c r="H419" s="202">
        <f t="shared" si="134"/>
        <v>0</v>
      </c>
      <c r="I419" s="202">
        <f t="shared" si="134"/>
        <v>0</v>
      </c>
      <c r="J419" s="202">
        <f t="shared" si="134"/>
        <v>0</v>
      </c>
      <c r="K419" s="202">
        <f t="shared" si="134"/>
        <v>1488.46</v>
      </c>
      <c r="L419" s="335">
        <v>0</v>
      </c>
    </row>
    <row r="420" spans="1:12" ht="15.75" x14ac:dyDescent="0.25">
      <c r="A420" s="195">
        <v>111</v>
      </c>
      <c r="B420" s="196"/>
      <c r="C420" s="195">
        <v>637014</v>
      </c>
      <c r="D420" s="203" t="s">
        <v>462</v>
      </c>
      <c r="E420" s="197"/>
      <c r="F420" s="197"/>
      <c r="G420" s="197"/>
      <c r="H420" s="197"/>
      <c r="I420" s="197"/>
      <c r="J420" s="197">
        <f>SUM(I420)</f>
        <v>0</v>
      </c>
      <c r="K420" s="336">
        <v>86</v>
      </c>
      <c r="L420" s="335">
        <v>0</v>
      </c>
    </row>
    <row r="421" spans="1:12" ht="15.75" x14ac:dyDescent="0.25">
      <c r="A421" s="195"/>
      <c r="B421" s="196"/>
      <c r="C421" s="195"/>
      <c r="D421" s="203" t="s">
        <v>636</v>
      </c>
      <c r="E421" s="197"/>
      <c r="F421" s="197"/>
      <c r="G421" s="197"/>
      <c r="H421" s="197"/>
      <c r="I421" s="197"/>
      <c r="J421" s="197">
        <f>SUM(I421)</f>
        <v>0</v>
      </c>
      <c r="L421" s="335"/>
    </row>
    <row r="422" spans="1:12" ht="15.75" x14ac:dyDescent="0.25">
      <c r="A422" s="195">
        <v>111</v>
      </c>
      <c r="B422" s="196"/>
      <c r="C422" s="195">
        <v>637016</v>
      </c>
      <c r="D422" s="203" t="s">
        <v>463</v>
      </c>
      <c r="E422" s="197"/>
      <c r="F422" s="197"/>
      <c r="G422" s="197"/>
      <c r="H422" s="197"/>
      <c r="I422" s="197"/>
      <c r="J422" s="197">
        <f>SUM(I422)</f>
        <v>0</v>
      </c>
      <c r="K422" s="336">
        <v>22.06</v>
      </c>
      <c r="L422" s="335">
        <v>0</v>
      </c>
    </row>
    <row r="423" spans="1:12" ht="15.75" x14ac:dyDescent="0.25">
      <c r="A423" s="118"/>
      <c r="B423" s="68"/>
      <c r="C423" s="102"/>
      <c r="D423" s="204" t="s">
        <v>277</v>
      </c>
      <c r="E423" s="66">
        <f>SUM(E420:E422)</f>
        <v>0</v>
      </c>
      <c r="F423" s="66">
        <f t="shared" ref="F423:K423" si="135">SUM(F420:F422)</f>
        <v>0</v>
      </c>
      <c r="G423" s="66">
        <f t="shared" si="135"/>
        <v>0</v>
      </c>
      <c r="H423" s="66">
        <f t="shared" si="135"/>
        <v>0</v>
      </c>
      <c r="I423" s="66">
        <f t="shared" si="135"/>
        <v>0</v>
      </c>
      <c r="J423" s="66">
        <f t="shared" si="135"/>
        <v>0</v>
      </c>
      <c r="K423" s="66">
        <f t="shared" si="135"/>
        <v>108.06</v>
      </c>
      <c r="L423" s="335">
        <v>0</v>
      </c>
    </row>
    <row r="424" spans="1:12" x14ac:dyDescent="0.25">
      <c r="A424" s="29" t="s">
        <v>18</v>
      </c>
      <c r="B424" s="29" t="s">
        <v>19</v>
      </c>
      <c r="C424" s="29" t="s">
        <v>20</v>
      </c>
      <c r="D424" s="29" t="s">
        <v>21</v>
      </c>
      <c r="E424" s="30" t="s">
        <v>0</v>
      </c>
      <c r="F424" s="30" t="s">
        <v>1</v>
      </c>
      <c r="G424" s="30" t="s">
        <v>2</v>
      </c>
      <c r="H424" s="30"/>
      <c r="I424" s="30"/>
      <c r="J424" s="30" t="s">
        <v>5</v>
      </c>
      <c r="K424" s="30"/>
      <c r="L424" s="335"/>
    </row>
    <row r="425" spans="1:12" ht="15.75" x14ac:dyDescent="0.25">
      <c r="A425" s="97" t="s">
        <v>55</v>
      </c>
      <c r="B425" s="97" t="s">
        <v>89</v>
      </c>
      <c r="C425" s="205" t="s">
        <v>464</v>
      </c>
      <c r="D425" s="178" t="s">
        <v>465</v>
      </c>
      <c r="E425" s="187">
        <f>E435+E441+E449</f>
        <v>17188</v>
      </c>
      <c r="F425" s="187">
        <f>F435+F441+F449</f>
        <v>800</v>
      </c>
      <c r="G425" s="187">
        <f>G435+G441+G449</f>
        <v>0</v>
      </c>
      <c r="H425" s="187">
        <f t="shared" ref="H425:I425" si="136">H435+H441+H449</f>
        <v>0</v>
      </c>
      <c r="I425" s="187">
        <f t="shared" si="136"/>
        <v>1460</v>
      </c>
      <c r="J425" s="187">
        <f>J435+J441+J449</f>
        <v>19448</v>
      </c>
      <c r="K425" s="187">
        <f>K435+K441+K449</f>
        <v>18618.170000000002</v>
      </c>
      <c r="L425" s="335">
        <f t="shared" si="118"/>
        <v>95.733083093377218</v>
      </c>
    </row>
    <row r="426" spans="1:12" x14ac:dyDescent="0.25">
      <c r="A426" s="206" t="s">
        <v>55</v>
      </c>
      <c r="B426" s="41"/>
      <c r="C426" s="41">
        <v>611000</v>
      </c>
      <c r="D426" s="179" t="s">
        <v>466</v>
      </c>
      <c r="E426" s="85">
        <v>10500</v>
      </c>
      <c r="F426" s="85"/>
      <c r="G426" s="85"/>
      <c r="H426" s="85"/>
      <c r="I426" s="85">
        <v>360</v>
      </c>
      <c r="J426" s="43">
        <f>SUM(E426:I426)</f>
        <v>10860</v>
      </c>
      <c r="K426">
        <v>10859.15</v>
      </c>
      <c r="L426" s="335">
        <f t="shared" si="118"/>
        <v>99.992173112338861</v>
      </c>
    </row>
    <row r="427" spans="1:12" x14ac:dyDescent="0.25">
      <c r="A427" s="206" t="s">
        <v>55</v>
      </c>
      <c r="B427" s="41"/>
      <c r="C427" s="41">
        <v>623000</v>
      </c>
      <c r="D427" s="179" t="s">
        <v>467</v>
      </c>
      <c r="E427" s="85">
        <v>1050</v>
      </c>
      <c r="F427" s="85"/>
      <c r="G427" s="85"/>
      <c r="H427" s="85"/>
      <c r="I427" s="85">
        <v>40</v>
      </c>
      <c r="J427" s="43">
        <f t="shared" ref="J427:J434" si="137">SUM(E427:I427)</f>
        <v>1090</v>
      </c>
      <c r="K427">
        <v>1089.8599999999999</v>
      </c>
      <c r="L427" s="335">
        <f t="shared" si="118"/>
        <v>99.98715596330274</v>
      </c>
    </row>
    <row r="428" spans="1:12" x14ac:dyDescent="0.25">
      <c r="A428" s="206" t="s">
        <v>55</v>
      </c>
      <c r="B428" s="41"/>
      <c r="C428" s="41">
        <v>625001</v>
      </c>
      <c r="D428" s="179" t="s">
        <v>383</v>
      </c>
      <c r="E428" s="85">
        <v>180</v>
      </c>
      <c r="F428" s="85"/>
      <c r="G428" s="85"/>
      <c r="H428" s="85"/>
      <c r="I428" s="85"/>
      <c r="J428" s="43">
        <f t="shared" si="137"/>
        <v>180</v>
      </c>
      <c r="K428">
        <v>152</v>
      </c>
      <c r="L428" s="335">
        <f t="shared" si="118"/>
        <v>84.444444444444443</v>
      </c>
    </row>
    <row r="429" spans="1:12" x14ac:dyDescent="0.25">
      <c r="A429" s="74" t="s">
        <v>55</v>
      </c>
      <c r="B429" s="41"/>
      <c r="C429" s="41">
        <v>625002</v>
      </c>
      <c r="D429" s="179" t="s">
        <v>468</v>
      </c>
      <c r="E429" s="85">
        <v>1480</v>
      </c>
      <c r="F429" s="85"/>
      <c r="G429" s="85"/>
      <c r="H429" s="85"/>
      <c r="I429" s="85">
        <v>40</v>
      </c>
      <c r="J429" s="43">
        <f t="shared" si="137"/>
        <v>1520</v>
      </c>
      <c r="K429">
        <v>1520.26</v>
      </c>
      <c r="L429" s="335">
        <f t="shared" si="118"/>
        <v>100.0171052631579</v>
      </c>
    </row>
    <row r="430" spans="1:12" x14ac:dyDescent="0.25">
      <c r="A430" s="206" t="s">
        <v>55</v>
      </c>
      <c r="B430" s="41"/>
      <c r="C430" s="41">
        <v>625003</v>
      </c>
      <c r="D430" s="179" t="s">
        <v>469</v>
      </c>
      <c r="E430" s="85">
        <v>97</v>
      </c>
      <c r="F430" s="85"/>
      <c r="G430" s="85"/>
      <c r="H430" s="85"/>
      <c r="I430" s="85"/>
      <c r="J430" s="43">
        <f t="shared" si="137"/>
        <v>97</v>
      </c>
      <c r="K430">
        <v>86.82</v>
      </c>
      <c r="L430" s="335">
        <f t="shared" si="118"/>
        <v>89.505154639175259</v>
      </c>
    </row>
    <row r="431" spans="1:12" x14ac:dyDescent="0.25">
      <c r="A431" s="206" t="s">
        <v>55</v>
      </c>
      <c r="B431" s="207"/>
      <c r="C431" s="41">
        <v>625004</v>
      </c>
      <c r="D431" s="179" t="s">
        <v>389</v>
      </c>
      <c r="E431" s="85">
        <v>310</v>
      </c>
      <c r="F431" s="85"/>
      <c r="G431" s="85"/>
      <c r="H431" s="85"/>
      <c r="I431" s="85">
        <v>20</v>
      </c>
      <c r="J431" s="43">
        <f t="shared" si="137"/>
        <v>330</v>
      </c>
      <c r="K431">
        <v>325.77</v>
      </c>
      <c r="L431" s="335">
        <f t="shared" si="118"/>
        <v>98.718181818181819</v>
      </c>
    </row>
    <row r="432" spans="1:12" x14ac:dyDescent="0.25">
      <c r="A432" s="206" t="s">
        <v>55</v>
      </c>
      <c r="B432" s="207"/>
      <c r="C432" s="41">
        <v>625005</v>
      </c>
      <c r="D432" s="179" t="s">
        <v>470</v>
      </c>
      <c r="E432" s="85">
        <v>123</v>
      </c>
      <c r="F432" s="85"/>
      <c r="G432" s="85"/>
      <c r="H432" s="85"/>
      <c r="I432" s="85"/>
      <c r="J432" s="43">
        <f t="shared" si="137"/>
        <v>123</v>
      </c>
      <c r="K432">
        <v>108.59</v>
      </c>
      <c r="L432" s="335">
        <f t="shared" si="118"/>
        <v>88.284552845528466</v>
      </c>
    </row>
    <row r="433" spans="1:12" x14ac:dyDescent="0.25">
      <c r="A433" s="206" t="s">
        <v>55</v>
      </c>
      <c r="B433" s="207"/>
      <c r="C433" s="41">
        <v>625007</v>
      </c>
      <c r="D433" s="179" t="s">
        <v>471</v>
      </c>
      <c r="E433" s="85">
        <v>505</v>
      </c>
      <c r="F433" s="85"/>
      <c r="G433" s="85"/>
      <c r="H433" s="85"/>
      <c r="I433" s="85">
        <v>15</v>
      </c>
      <c r="J433" s="43">
        <f t="shared" si="137"/>
        <v>520</v>
      </c>
      <c r="K433">
        <v>515.74</v>
      </c>
      <c r="L433" s="335">
        <f t="shared" si="118"/>
        <v>99.180769230769229</v>
      </c>
    </row>
    <row r="434" spans="1:12" x14ac:dyDescent="0.25">
      <c r="A434" s="74" t="s">
        <v>55</v>
      </c>
      <c r="B434" s="207"/>
      <c r="C434" s="41">
        <v>627000</v>
      </c>
      <c r="D434" s="179" t="s">
        <v>472</v>
      </c>
      <c r="E434" s="85">
        <v>53</v>
      </c>
      <c r="F434" s="43"/>
      <c r="G434" s="43"/>
      <c r="H434" s="43"/>
      <c r="I434" s="43"/>
      <c r="J434" s="43">
        <f t="shared" si="137"/>
        <v>53</v>
      </c>
      <c r="K434">
        <v>39.840000000000003</v>
      </c>
      <c r="L434" s="335">
        <f t="shared" si="118"/>
        <v>75.169811320754718</v>
      </c>
    </row>
    <row r="435" spans="1:12" ht="15.75" x14ac:dyDescent="0.25">
      <c r="A435" s="208"/>
      <c r="B435" s="209"/>
      <c r="C435" s="118"/>
      <c r="D435" s="182" t="s">
        <v>310</v>
      </c>
      <c r="E435" s="66">
        <f>SUM(E426:E434)</f>
        <v>14298</v>
      </c>
      <c r="F435" s="66">
        <f t="shared" ref="F435:K435" si="138">SUM(F426:F434)</f>
        <v>0</v>
      </c>
      <c r="G435" s="66">
        <f t="shared" si="138"/>
        <v>0</v>
      </c>
      <c r="H435" s="66">
        <f t="shared" si="138"/>
        <v>0</v>
      </c>
      <c r="I435" s="66">
        <f t="shared" si="138"/>
        <v>475</v>
      </c>
      <c r="J435" s="66">
        <f t="shared" si="138"/>
        <v>14773</v>
      </c>
      <c r="K435" s="66">
        <f t="shared" si="138"/>
        <v>14698.03</v>
      </c>
      <c r="L435" s="335">
        <f t="shared" si="118"/>
        <v>99.492520138089759</v>
      </c>
    </row>
    <row r="436" spans="1:12" x14ac:dyDescent="0.25">
      <c r="A436" s="74" t="s">
        <v>55</v>
      </c>
      <c r="B436" s="207"/>
      <c r="C436" s="41">
        <v>632005</v>
      </c>
      <c r="D436" s="179" t="s">
        <v>394</v>
      </c>
      <c r="E436" s="85">
        <v>600</v>
      </c>
      <c r="F436" s="85"/>
      <c r="G436" s="85"/>
      <c r="H436" s="85"/>
      <c r="I436" s="85">
        <v>40</v>
      </c>
      <c r="J436" s="43">
        <f>E436+F436+G436+H436+I436</f>
        <v>640</v>
      </c>
      <c r="K436" s="336">
        <v>638.6</v>
      </c>
      <c r="L436" s="335">
        <f t="shared" si="118"/>
        <v>99.78125</v>
      </c>
    </row>
    <row r="437" spans="1:12" x14ac:dyDescent="0.25">
      <c r="A437" s="206" t="s">
        <v>55</v>
      </c>
      <c r="B437" s="207"/>
      <c r="C437" s="41" t="s">
        <v>241</v>
      </c>
      <c r="D437" s="179" t="s">
        <v>473</v>
      </c>
      <c r="E437" s="85">
        <v>900</v>
      </c>
      <c r="F437" s="85"/>
      <c r="G437" s="85"/>
      <c r="H437" s="85"/>
      <c r="I437" s="85">
        <v>400</v>
      </c>
      <c r="J437" s="43">
        <f>E437+F437+G437+H437+I437</f>
        <v>1300</v>
      </c>
      <c r="K437" s="336">
        <v>1286.45</v>
      </c>
      <c r="L437" s="335">
        <f t="shared" ref="L437:L506" si="139">K437/J437*100</f>
        <v>98.957692307692312</v>
      </c>
    </row>
    <row r="438" spans="1:12" x14ac:dyDescent="0.25">
      <c r="A438" s="74" t="s">
        <v>55</v>
      </c>
      <c r="B438" s="207"/>
      <c r="C438" s="41">
        <v>633006</v>
      </c>
      <c r="D438" s="179" t="s">
        <v>414</v>
      </c>
      <c r="E438" s="85">
        <v>400</v>
      </c>
      <c r="F438" s="85"/>
      <c r="G438" s="85"/>
      <c r="H438" s="85"/>
      <c r="I438" s="85"/>
      <c r="J438" s="43">
        <f t="shared" ref="J438:J440" si="140">E438+F438+G438+H438+I438</f>
        <v>400</v>
      </c>
      <c r="K438" s="336">
        <v>134.37</v>
      </c>
      <c r="L438" s="335">
        <f t="shared" si="139"/>
        <v>33.592500000000001</v>
      </c>
    </row>
    <row r="439" spans="1:12" x14ac:dyDescent="0.25">
      <c r="A439" s="206" t="s">
        <v>55</v>
      </c>
      <c r="B439" s="207"/>
      <c r="C439" s="41">
        <v>633009</v>
      </c>
      <c r="D439" s="179" t="s">
        <v>474</v>
      </c>
      <c r="E439" s="85">
        <v>100</v>
      </c>
      <c r="F439" s="85"/>
      <c r="G439" s="85"/>
      <c r="H439" s="85"/>
      <c r="I439" s="85">
        <v>10</v>
      </c>
      <c r="J439" s="43">
        <f t="shared" si="140"/>
        <v>110</v>
      </c>
      <c r="K439" s="336">
        <v>108.75</v>
      </c>
      <c r="L439" s="335">
        <f t="shared" si="139"/>
        <v>98.86363636363636</v>
      </c>
    </row>
    <row r="440" spans="1:12" x14ac:dyDescent="0.25">
      <c r="A440" s="206" t="s">
        <v>55</v>
      </c>
      <c r="B440" s="207"/>
      <c r="C440" s="41">
        <v>633016</v>
      </c>
      <c r="D440" s="179" t="s">
        <v>299</v>
      </c>
      <c r="E440" s="85">
        <v>100</v>
      </c>
      <c r="F440" s="85"/>
      <c r="G440" s="85"/>
      <c r="H440" s="85"/>
      <c r="I440" s="85"/>
      <c r="J440" s="43">
        <f t="shared" si="140"/>
        <v>100</v>
      </c>
      <c r="K440" s="336">
        <v>10.199999999999999</v>
      </c>
      <c r="L440" s="335">
        <f t="shared" si="139"/>
        <v>10.199999999999999</v>
      </c>
    </row>
    <row r="441" spans="1:12" ht="15.75" x14ac:dyDescent="0.25">
      <c r="A441" s="208"/>
      <c r="B441" s="209"/>
      <c r="C441" s="118"/>
      <c r="D441" s="180" t="s">
        <v>398</v>
      </c>
      <c r="E441" s="66">
        <f>SUM(E436:E440)</f>
        <v>2100</v>
      </c>
      <c r="F441" s="66">
        <f t="shared" ref="F441:K441" si="141">SUM(F436:F440)</f>
        <v>0</v>
      </c>
      <c r="G441" s="66">
        <f t="shared" si="141"/>
        <v>0</v>
      </c>
      <c r="H441" s="66">
        <f t="shared" si="141"/>
        <v>0</v>
      </c>
      <c r="I441" s="66">
        <f t="shared" si="141"/>
        <v>450</v>
      </c>
      <c r="J441" s="66">
        <f t="shared" si="141"/>
        <v>2550</v>
      </c>
      <c r="K441" s="66">
        <f t="shared" si="141"/>
        <v>2178.37</v>
      </c>
      <c r="L441" s="335">
        <f t="shared" si="139"/>
        <v>85.426274509803918</v>
      </c>
    </row>
    <row r="442" spans="1:12" x14ac:dyDescent="0.25">
      <c r="A442" s="206" t="s">
        <v>55</v>
      </c>
      <c r="B442" s="207"/>
      <c r="C442" s="41">
        <v>635004</v>
      </c>
      <c r="D442" s="179" t="s">
        <v>475</v>
      </c>
      <c r="E442" s="85">
        <v>100</v>
      </c>
      <c r="F442" s="85"/>
      <c r="G442" s="85"/>
      <c r="H442" s="85"/>
      <c r="I442" s="85"/>
      <c r="J442" s="43">
        <f t="shared" ref="J442:J444" si="142">E442+F442+G442</f>
        <v>100</v>
      </c>
      <c r="K442" s="336">
        <v>0</v>
      </c>
      <c r="L442" s="335">
        <f t="shared" si="139"/>
        <v>0</v>
      </c>
    </row>
    <row r="443" spans="1:12" x14ac:dyDescent="0.25">
      <c r="A443" s="206" t="s">
        <v>55</v>
      </c>
      <c r="B443" s="207"/>
      <c r="C443" s="41">
        <v>636006</v>
      </c>
      <c r="D443" s="179" t="s">
        <v>476</v>
      </c>
      <c r="E443" s="85">
        <v>0</v>
      </c>
      <c r="F443" s="85">
        <v>400</v>
      </c>
      <c r="G443" s="85"/>
      <c r="H443" s="85"/>
      <c r="I443" s="85"/>
      <c r="J443" s="43">
        <f t="shared" si="142"/>
        <v>400</v>
      </c>
      <c r="K443" s="336">
        <v>330.11</v>
      </c>
      <c r="L443" s="335">
        <f t="shared" si="139"/>
        <v>82.527500000000003</v>
      </c>
    </row>
    <row r="444" spans="1:12" x14ac:dyDescent="0.25">
      <c r="A444" s="206" t="s">
        <v>55</v>
      </c>
      <c r="B444" s="207"/>
      <c r="C444" s="41">
        <v>637001</v>
      </c>
      <c r="D444" s="179" t="s">
        <v>477</v>
      </c>
      <c r="E444" s="85">
        <v>50</v>
      </c>
      <c r="F444" s="85"/>
      <c r="G444" s="85"/>
      <c r="H444" s="85"/>
      <c r="I444" s="85"/>
      <c r="J444" s="43">
        <f t="shared" si="142"/>
        <v>50</v>
      </c>
      <c r="K444" s="336">
        <v>0</v>
      </c>
      <c r="L444" s="335">
        <f t="shared" si="139"/>
        <v>0</v>
      </c>
    </row>
    <row r="445" spans="1:12" x14ac:dyDescent="0.25">
      <c r="A445" s="206" t="s">
        <v>55</v>
      </c>
      <c r="B445" s="207"/>
      <c r="C445" s="41">
        <v>637004</v>
      </c>
      <c r="D445" s="179" t="s">
        <v>269</v>
      </c>
      <c r="E445" s="85">
        <v>0</v>
      </c>
      <c r="F445" s="85">
        <v>400</v>
      </c>
      <c r="G445" s="85"/>
      <c r="H445" s="85"/>
      <c r="I445" s="85">
        <v>450</v>
      </c>
      <c r="J445" s="43">
        <f>E445+F445+G445+H445+I445</f>
        <v>850</v>
      </c>
      <c r="K445" s="336">
        <v>842.63</v>
      </c>
      <c r="L445" s="335">
        <f t="shared" si="139"/>
        <v>99.132941176470595</v>
      </c>
    </row>
    <row r="446" spans="1:12" x14ac:dyDescent="0.25">
      <c r="A446" s="206" t="s">
        <v>55</v>
      </c>
      <c r="B446" s="207"/>
      <c r="C446" s="41">
        <v>637012</v>
      </c>
      <c r="D446" s="179" t="s">
        <v>478</v>
      </c>
      <c r="E446" s="85">
        <v>150</v>
      </c>
      <c r="F446" s="85"/>
      <c r="G446" s="85"/>
      <c r="H446" s="85"/>
      <c r="I446" s="85"/>
      <c r="J446" s="43">
        <f t="shared" ref="J446:J448" si="143">E446+F446+G446+H446+I446</f>
        <v>150</v>
      </c>
      <c r="K446" s="336">
        <v>0</v>
      </c>
      <c r="L446" s="335">
        <f t="shared" si="139"/>
        <v>0</v>
      </c>
    </row>
    <row r="447" spans="1:12" x14ac:dyDescent="0.25">
      <c r="A447" s="206" t="s">
        <v>55</v>
      </c>
      <c r="B447" s="207"/>
      <c r="C447" s="41">
        <v>637014</v>
      </c>
      <c r="D447" s="179" t="s">
        <v>444</v>
      </c>
      <c r="E447" s="85">
        <v>400</v>
      </c>
      <c r="F447" s="85"/>
      <c r="G447" s="85"/>
      <c r="H447" s="85"/>
      <c r="I447" s="85">
        <v>20</v>
      </c>
      <c r="J447" s="43">
        <f t="shared" si="143"/>
        <v>420</v>
      </c>
      <c r="K447" s="336">
        <v>416.56</v>
      </c>
      <c r="L447" s="335">
        <f t="shared" si="139"/>
        <v>99.180952380952377</v>
      </c>
    </row>
    <row r="448" spans="1:12" x14ac:dyDescent="0.25">
      <c r="A448" s="206" t="s">
        <v>55</v>
      </c>
      <c r="B448" s="207"/>
      <c r="C448" s="41">
        <v>637016</v>
      </c>
      <c r="D448" s="113" t="s">
        <v>274</v>
      </c>
      <c r="E448" s="85">
        <v>90</v>
      </c>
      <c r="F448" s="85"/>
      <c r="G448" s="85"/>
      <c r="H448" s="85"/>
      <c r="I448" s="85">
        <v>65</v>
      </c>
      <c r="J448" s="43">
        <f t="shared" si="143"/>
        <v>155</v>
      </c>
      <c r="K448" s="336">
        <v>152.47</v>
      </c>
      <c r="L448" s="335">
        <f t="shared" si="139"/>
        <v>98.367741935483863</v>
      </c>
    </row>
    <row r="449" spans="1:12" ht="15.75" x14ac:dyDescent="0.25">
      <c r="A449" s="68"/>
      <c r="B449" s="210"/>
      <c r="C449" s="68"/>
      <c r="D449" s="211" t="s">
        <v>479</v>
      </c>
      <c r="E449" s="66">
        <f>SUM(E442:E448)</f>
        <v>790</v>
      </c>
      <c r="F449" s="66">
        <f>SUM(F442:F448)</f>
        <v>800</v>
      </c>
      <c r="G449" s="66">
        <f>SUM(G442:G448)</f>
        <v>0</v>
      </c>
      <c r="H449" s="66">
        <f t="shared" ref="H449:I449" si="144">SUM(H442:H448)</f>
        <v>0</v>
      </c>
      <c r="I449" s="66">
        <f t="shared" si="144"/>
        <v>535</v>
      </c>
      <c r="J449" s="66">
        <f>SUM(J442:J448)</f>
        <v>2125</v>
      </c>
      <c r="K449" s="66">
        <f>SUM(K442:K448)</f>
        <v>1741.77</v>
      </c>
      <c r="L449" s="335">
        <f t="shared" si="139"/>
        <v>81.965647058823535</v>
      </c>
    </row>
    <row r="450" spans="1:12" ht="15.75" x14ac:dyDescent="0.25">
      <c r="A450" s="97">
        <v>111</v>
      </c>
      <c r="B450" s="97"/>
      <c r="C450" s="205" t="s">
        <v>464</v>
      </c>
      <c r="D450" s="178" t="s">
        <v>480</v>
      </c>
      <c r="E450" s="167">
        <v>0</v>
      </c>
      <c r="F450" s="187">
        <f>SUM(F451:F464)</f>
        <v>4000</v>
      </c>
      <c r="G450" s="187">
        <f t="shared" ref="G450:K450" si="145">SUM(G451:G464)</f>
        <v>0</v>
      </c>
      <c r="H450" s="187">
        <f t="shared" si="145"/>
        <v>0</v>
      </c>
      <c r="I450" s="187">
        <f t="shared" si="145"/>
        <v>225</v>
      </c>
      <c r="J450" s="187">
        <f t="shared" si="145"/>
        <v>4225</v>
      </c>
      <c r="K450" s="187">
        <f t="shared" si="145"/>
        <v>2871.1400000000003</v>
      </c>
      <c r="L450" s="335">
        <f t="shared" si="139"/>
        <v>67.955976331360958</v>
      </c>
    </row>
    <row r="451" spans="1:12" x14ac:dyDescent="0.25">
      <c r="A451" s="206">
        <v>111</v>
      </c>
      <c r="B451" s="41"/>
      <c r="C451" s="41">
        <v>631001</v>
      </c>
      <c r="D451" s="179" t="s">
        <v>481</v>
      </c>
      <c r="E451" s="85"/>
      <c r="F451" s="43">
        <v>100</v>
      </c>
      <c r="G451" s="212"/>
      <c r="H451" s="212"/>
      <c r="I451" s="212"/>
      <c r="J451" s="43">
        <f>SUM(F451:G451)</f>
        <v>100</v>
      </c>
      <c r="K451" s="336">
        <v>0</v>
      </c>
      <c r="L451" s="335">
        <f t="shared" si="139"/>
        <v>0</v>
      </c>
    </row>
    <row r="452" spans="1:12" x14ac:dyDescent="0.25">
      <c r="A452" s="206">
        <v>111</v>
      </c>
      <c r="B452" s="41"/>
      <c r="C452" s="41">
        <v>632001</v>
      </c>
      <c r="D452" s="179" t="s">
        <v>482</v>
      </c>
      <c r="E452" s="85"/>
      <c r="F452" s="43">
        <v>600</v>
      </c>
      <c r="G452" s="212"/>
      <c r="H452" s="212"/>
      <c r="I452" s="50"/>
      <c r="J452" s="43">
        <f>SUM(F452:I452)</f>
        <v>600</v>
      </c>
      <c r="K452" s="336">
        <v>338</v>
      </c>
      <c r="L452" s="335">
        <f t="shared" si="139"/>
        <v>56.333333333333336</v>
      </c>
    </row>
    <row r="453" spans="1:12" x14ac:dyDescent="0.25">
      <c r="A453" s="156">
        <v>111</v>
      </c>
      <c r="B453" s="49"/>
      <c r="C453" s="49">
        <v>632003</v>
      </c>
      <c r="D453" s="151" t="s">
        <v>483</v>
      </c>
      <c r="E453" s="50"/>
      <c r="F453" s="50">
        <v>100</v>
      </c>
      <c r="G453" s="51"/>
      <c r="H453" s="51"/>
      <c r="I453" s="51"/>
      <c r="J453" s="43">
        <f t="shared" ref="J453:J464" si="146">SUM(F453:G453)</f>
        <v>100</v>
      </c>
      <c r="K453" s="336">
        <v>0</v>
      </c>
      <c r="L453" s="335">
        <f t="shared" si="139"/>
        <v>0</v>
      </c>
    </row>
    <row r="454" spans="1:12" x14ac:dyDescent="0.25">
      <c r="A454" s="156">
        <v>111</v>
      </c>
      <c r="B454" s="49"/>
      <c r="C454" s="49">
        <v>632005</v>
      </c>
      <c r="D454" s="151"/>
      <c r="E454" s="50"/>
      <c r="F454" s="50"/>
      <c r="G454" s="51"/>
      <c r="H454" s="51"/>
      <c r="I454" s="51"/>
      <c r="J454" s="43">
        <v>0</v>
      </c>
      <c r="K454" s="336">
        <v>20</v>
      </c>
      <c r="L454" s="335"/>
    </row>
    <row r="455" spans="1:12" x14ac:dyDescent="0.25">
      <c r="A455" s="206">
        <v>111</v>
      </c>
      <c r="B455" s="41"/>
      <c r="C455" s="41">
        <v>633006</v>
      </c>
      <c r="D455" s="179" t="s">
        <v>484</v>
      </c>
      <c r="E455" s="85"/>
      <c r="F455" s="43">
        <v>150</v>
      </c>
      <c r="G455" s="43"/>
      <c r="H455" s="43"/>
      <c r="I455" s="43"/>
      <c r="J455" s="43">
        <f t="shared" si="146"/>
        <v>150</v>
      </c>
      <c r="K455" s="336">
        <v>150</v>
      </c>
      <c r="L455" s="335">
        <f t="shared" si="139"/>
        <v>100</v>
      </c>
    </row>
    <row r="456" spans="1:12" x14ac:dyDescent="0.25">
      <c r="A456" s="206">
        <v>111</v>
      </c>
      <c r="B456" s="41"/>
      <c r="C456" s="41">
        <v>633016</v>
      </c>
      <c r="D456" s="179" t="s">
        <v>485</v>
      </c>
      <c r="E456" s="85"/>
      <c r="F456" s="43">
        <v>100</v>
      </c>
      <c r="G456" s="43"/>
      <c r="H456" s="43"/>
      <c r="I456" s="43"/>
      <c r="J456" s="43">
        <f t="shared" si="146"/>
        <v>100</v>
      </c>
      <c r="K456" s="336">
        <v>48</v>
      </c>
      <c r="L456" s="335">
        <f t="shared" si="139"/>
        <v>48</v>
      </c>
    </row>
    <row r="457" spans="1:12" x14ac:dyDescent="0.25">
      <c r="A457" s="206">
        <v>111</v>
      </c>
      <c r="B457" s="41"/>
      <c r="C457" s="41">
        <v>634001</v>
      </c>
      <c r="D457" s="179" t="s">
        <v>486</v>
      </c>
      <c r="E457" s="85"/>
      <c r="F457" s="43">
        <v>120</v>
      </c>
      <c r="G457" s="43"/>
      <c r="H457" s="43"/>
      <c r="I457" s="43"/>
      <c r="J457" s="43">
        <f t="shared" si="146"/>
        <v>120</v>
      </c>
      <c r="K457" s="336">
        <v>120</v>
      </c>
      <c r="L457" s="335">
        <f t="shared" si="139"/>
        <v>100</v>
      </c>
    </row>
    <row r="458" spans="1:12" x14ac:dyDescent="0.25">
      <c r="A458" s="206">
        <v>111</v>
      </c>
      <c r="B458" s="41"/>
      <c r="C458" s="41">
        <v>635006</v>
      </c>
      <c r="D458" s="179" t="s">
        <v>487</v>
      </c>
      <c r="E458" s="85"/>
      <c r="F458" s="43">
        <v>245</v>
      </c>
      <c r="G458" s="43"/>
      <c r="H458" s="43"/>
      <c r="I458" s="43"/>
      <c r="J458" s="43">
        <f t="shared" si="146"/>
        <v>245</v>
      </c>
      <c r="K458" s="336">
        <v>33.340000000000003</v>
      </c>
      <c r="L458" s="335">
        <f t="shared" si="139"/>
        <v>13.608163265306125</v>
      </c>
    </row>
    <row r="459" spans="1:12" x14ac:dyDescent="0.25">
      <c r="A459" s="206">
        <v>111</v>
      </c>
      <c r="B459" s="41"/>
      <c r="C459" s="41">
        <v>637004</v>
      </c>
      <c r="D459" s="113" t="s">
        <v>488</v>
      </c>
      <c r="E459" s="85"/>
      <c r="F459" s="43"/>
      <c r="G459" s="43"/>
      <c r="H459" s="43"/>
      <c r="I459" s="43"/>
      <c r="J459" s="43">
        <f t="shared" si="146"/>
        <v>0</v>
      </c>
      <c r="K459" s="336">
        <v>0</v>
      </c>
      <c r="L459" s="335">
        <v>0</v>
      </c>
    </row>
    <row r="460" spans="1:12" x14ac:dyDescent="0.25">
      <c r="A460" s="49">
        <v>111</v>
      </c>
      <c r="B460" s="213"/>
      <c r="C460" s="49">
        <v>637007</v>
      </c>
      <c r="D460" s="214" t="s">
        <v>489</v>
      </c>
      <c r="E460" s="50"/>
      <c r="F460" s="50">
        <v>100</v>
      </c>
      <c r="G460" s="50"/>
      <c r="H460" s="50"/>
      <c r="I460" s="50"/>
      <c r="J460" s="43">
        <f t="shared" si="146"/>
        <v>100</v>
      </c>
      <c r="K460" s="336">
        <v>80.7</v>
      </c>
      <c r="L460" s="335">
        <f t="shared" si="139"/>
        <v>80.7</v>
      </c>
    </row>
    <row r="461" spans="1:12" x14ac:dyDescent="0.25">
      <c r="A461" s="49">
        <v>111</v>
      </c>
      <c r="B461" s="213"/>
      <c r="C461" s="49">
        <v>637014</v>
      </c>
      <c r="D461" s="214" t="s">
        <v>462</v>
      </c>
      <c r="E461" s="50"/>
      <c r="F461" s="50">
        <v>385</v>
      </c>
      <c r="G461" s="50"/>
      <c r="H461" s="50"/>
      <c r="I461" s="50">
        <v>75</v>
      </c>
      <c r="J461" s="43">
        <f>SUM(F461:I461)</f>
        <v>460</v>
      </c>
      <c r="K461" s="336">
        <v>457.8</v>
      </c>
      <c r="L461" s="335">
        <f t="shared" si="139"/>
        <v>99.521739130434781</v>
      </c>
    </row>
    <row r="462" spans="1:12" x14ac:dyDescent="0.25">
      <c r="A462" s="49">
        <v>111</v>
      </c>
      <c r="B462" s="213"/>
      <c r="C462" s="49">
        <v>637026</v>
      </c>
      <c r="D462" s="214" t="s">
        <v>490</v>
      </c>
      <c r="E462" s="50"/>
      <c r="F462" s="50">
        <v>1500</v>
      </c>
      <c r="G462" s="50"/>
      <c r="H462" s="50"/>
      <c r="I462" s="50">
        <v>150</v>
      </c>
      <c r="J462" s="43">
        <f>SUM(F462:I462)</f>
        <v>1650</v>
      </c>
      <c r="K462" s="336">
        <v>1623.3</v>
      </c>
      <c r="L462" s="335">
        <f t="shared" si="139"/>
        <v>98.381818181818176</v>
      </c>
    </row>
    <row r="463" spans="1:12" x14ac:dyDescent="0.25">
      <c r="A463" s="49">
        <v>111</v>
      </c>
      <c r="B463" s="213"/>
      <c r="C463" s="49">
        <v>637027</v>
      </c>
      <c r="D463" s="214" t="s">
        <v>491</v>
      </c>
      <c r="E463" s="50"/>
      <c r="F463" s="50">
        <v>600</v>
      </c>
      <c r="G463" s="50"/>
      <c r="H463" s="50"/>
      <c r="I463" s="50"/>
      <c r="J463" s="43">
        <f>SUM(F463:I463)</f>
        <v>600</v>
      </c>
      <c r="K463" s="336">
        <v>0</v>
      </c>
      <c r="L463" s="335">
        <v>0</v>
      </c>
    </row>
    <row r="464" spans="1:12" x14ac:dyDescent="0.25">
      <c r="A464" s="49">
        <v>111</v>
      </c>
      <c r="B464" s="213"/>
      <c r="C464" s="49">
        <v>637027</v>
      </c>
      <c r="D464" s="214" t="s">
        <v>492</v>
      </c>
      <c r="E464" s="50"/>
      <c r="F464" s="50"/>
      <c r="G464" s="50"/>
      <c r="H464" s="50"/>
      <c r="I464" s="50"/>
      <c r="J464" s="43">
        <f t="shared" si="146"/>
        <v>0</v>
      </c>
      <c r="K464" s="336"/>
      <c r="L464" s="335"/>
    </row>
    <row r="465" spans="1:12" x14ac:dyDescent="0.25">
      <c r="A465" s="49"/>
      <c r="B465" s="213"/>
      <c r="C465" s="49"/>
      <c r="D465" s="214"/>
      <c r="E465" s="50"/>
      <c r="F465" s="50"/>
      <c r="G465" s="50"/>
      <c r="H465" s="50"/>
      <c r="I465" s="50"/>
      <c r="J465" s="43"/>
      <c r="K465" s="336"/>
      <c r="L465" s="335"/>
    </row>
    <row r="466" spans="1:12" x14ac:dyDescent="0.25">
      <c r="A466" s="49"/>
      <c r="B466" s="213"/>
      <c r="C466" s="49"/>
      <c r="D466" s="214"/>
      <c r="E466" s="50"/>
      <c r="F466" s="50"/>
      <c r="G466" s="50"/>
      <c r="H466" s="50"/>
      <c r="I466" s="50"/>
      <c r="J466" s="43"/>
      <c r="K466" s="336"/>
      <c r="L466" s="335"/>
    </row>
    <row r="467" spans="1:12" x14ac:dyDescent="0.25">
      <c r="A467" s="29" t="s">
        <v>18</v>
      </c>
      <c r="B467" s="29" t="s">
        <v>19</v>
      </c>
      <c r="C467" s="29" t="s">
        <v>20</v>
      </c>
      <c r="D467" s="29" t="s">
        <v>21</v>
      </c>
      <c r="E467" s="30" t="s">
        <v>0</v>
      </c>
      <c r="F467" s="30" t="s">
        <v>1</v>
      </c>
      <c r="G467" s="30" t="s">
        <v>2</v>
      </c>
      <c r="H467" s="30"/>
      <c r="I467" s="30"/>
      <c r="J467" s="30" t="s">
        <v>5</v>
      </c>
      <c r="K467" s="336"/>
      <c r="L467" s="335"/>
    </row>
    <row r="468" spans="1:12" ht="15.75" x14ac:dyDescent="0.25">
      <c r="A468" s="215">
        <v>10</v>
      </c>
      <c r="B468" s="216"/>
      <c r="C468" s="216"/>
      <c r="D468" s="217" t="s">
        <v>493</v>
      </c>
      <c r="E468" s="218">
        <f>E469+E480+E499</f>
        <v>16000</v>
      </c>
      <c r="F468" s="218">
        <f t="shared" ref="F468:K468" si="147">F469+F480+F499</f>
        <v>25180</v>
      </c>
      <c r="G468" s="218">
        <f t="shared" si="147"/>
        <v>2642.4899999999993</v>
      </c>
      <c r="H468" s="218">
        <f t="shared" si="147"/>
        <v>0</v>
      </c>
      <c r="I468" s="218">
        <f t="shared" si="147"/>
        <v>0</v>
      </c>
      <c r="J468" s="218">
        <f t="shared" si="147"/>
        <v>43822.490000000005</v>
      </c>
      <c r="K468" s="218">
        <f t="shared" si="147"/>
        <v>44258.119999999988</v>
      </c>
      <c r="L468" s="335">
        <f t="shared" si="139"/>
        <v>100.99407861123359</v>
      </c>
    </row>
    <row r="469" spans="1:12" ht="15.75" x14ac:dyDescent="0.25">
      <c r="A469" s="219"/>
      <c r="B469" s="219"/>
      <c r="C469" s="220" t="s">
        <v>494</v>
      </c>
      <c r="D469" s="221" t="s">
        <v>495</v>
      </c>
      <c r="E469" s="222">
        <f>E479</f>
        <v>11996</v>
      </c>
      <c r="F469" s="222">
        <f t="shared" ref="F469:K469" si="148">F479</f>
        <v>0</v>
      </c>
      <c r="G469" s="222">
        <f t="shared" si="148"/>
        <v>0</v>
      </c>
      <c r="H469" s="222">
        <f t="shared" si="148"/>
        <v>0</v>
      </c>
      <c r="I469" s="222">
        <f t="shared" si="148"/>
        <v>0</v>
      </c>
      <c r="J469" s="222">
        <f t="shared" si="148"/>
        <v>11996</v>
      </c>
      <c r="K469" s="222">
        <f t="shared" si="148"/>
        <v>15933.829999999996</v>
      </c>
      <c r="L469" s="335">
        <f t="shared" si="139"/>
        <v>132.82619206402131</v>
      </c>
    </row>
    <row r="470" spans="1:12" ht="15.75" x14ac:dyDescent="0.25">
      <c r="A470" s="41">
        <v>111</v>
      </c>
      <c r="B470" s="75"/>
      <c r="C470" s="41">
        <v>611000</v>
      </c>
      <c r="D470" s="113" t="s">
        <v>304</v>
      </c>
      <c r="E470" s="223">
        <v>9000</v>
      </c>
      <c r="F470" s="223">
        <v>0</v>
      </c>
      <c r="G470" s="223"/>
      <c r="H470" s="223"/>
      <c r="I470" s="223"/>
      <c r="J470" s="43">
        <f>SUM(E470:G470)</f>
        <v>9000</v>
      </c>
      <c r="K470" s="336">
        <v>12271.97</v>
      </c>
      <c r="L470" s="335">
        <f t="shared" si="139"/>
        <v>136.35522222222221</v>
      </c>
    </row>
    <row r="471" spans="1:12" ht="15.75" x14ac:dyDescent="0.25">
      <c r="A471" s="41">
        <v>111</v>
      </c>
      <c r="B471" s="75"/>
      <c r="C471" s="41">
        <v>621000</v>
      </c>
      <c r="D471" s="113"/>
      <c r="E471" s="223">
        <v>0</v>
      </c>
      <c r="F471" s="223"/>
      <c r="G471" s="223"/>
      <c r="H471" s="223"/>
      <c r="I471" s="223"/>
      <c r="J471" s="43">
        <v>0</v>
      </c>
      <c r="K471" s="336">
        <v>50.63</v>
      </c>
      <c r="L471" s="335"/>
    </row>
    <row r="472" spans="1:12" ht="15.75" x14ac:dyDescent="0.25">
      <c r="A472" s="41">
        <v>111</v>
      </c>
      <c r="B472" s="75"/>
      <c r="C472" s="41">
        <v>623000</v>
      </c>
      <c r="D472" s="113" t="s">
        <v>496</v>
      </c>
      <c r="E472" s="223">
        <v>900</v>
      </c>
      <c r="F472" s="223">
        <v>0</v>
      </c>
      <c r="G472" s="223"/>
      <c r="H472" s="223"/>
      <c r="I472" s="223"/>
      <c r="J472" s="43">
        <f t="shared" ref="J472:J478" si="149">SUM(E472:G472)</f>
        <v>900</v>
      </c>
      <c r="K472" s="336">
        <v>553.98</v>
      </c>
      <c r="L472" s="335">
        <f t="shared" si="139"/>
        <v>61.553333333333335</v>
      </c>
    </row>
    <row r="473" spans="1:12" ht="15.75" x14ac:dyDescent="0.25">
      <c r="A473" s="41">
        <v>111</v>
      </c>
      <c r="B473" s="75"/>
      <c r="C473" s="41">
        <v>625001</v>
      </c>
      <c r="D473" s="113" t="s">
        <v>226</v>
      </c>
      <c r="E473" s="223">
        <v>120</v>
      </c>
      <c r="F473" s="223">
        <v>0</v>
      </c>
      <c r="G473" s="223"/>
      <c r="H473" s="223"/>
      <c r="I473" s="223"/>
      <c r="J473" s="43">
        <f t="shared" si="149"/>
        <v>120</v>
      </c>
      <c r="K473" s="336">
        <v>169.23</v>
      </c>
      <c r="L473" s="335">
        <f t="shared" si="139"/>
        <v>141.02500000000001</v>
      </c>
    </row>
    <row r="474" spans="1:12" ht="15.75" x14ac:dyDescent="0.25">
      <c r="A474" s="41">
        <v>111</v>
      </c>
      <c r="B474" s="75"/>
      <c r="C474" s="41">
        <v>625002</v>
      </c>
      <c r="D474" s="113" t="s">
        <v>497</v>
      </c>
      <c r="E474" s="223">
        <v>1210</v>
      </c>
      <c r="F474" s="223">
        <v>0</v>
      </c>
      <c r="G474" s="223"/>
      <c r="H474" s="223"/>
      <c r="I474" s="223"/>
      <c r="J474" s="43">
        <f t="shared" si="149"/>
        <v>1210</v>
      </c>
      <c r="K474" s="336">
        <v>1815.05</v>
      </c>
      <c r="L474" s="335">
        <f t="shared" si="139"/>
        <v>150.00413223140495</v>
      </c>
    </row>
    <row r="475" spans="1:12" ht="15.75" x14ac:dyDescent="0.25">
      <c r="A475" s="41">
        <v>111</v>
      </c>
      <c r="B475" s="75"/>
      <c r="C475" s="41">
        <v>625003</v>
      </c>
      <c r="D475" s="113" t="s">
        <v>228</v>
      </c>
      <c r="E475" s="223">
        <v>67</v>
      </c>
      <c r="F475" s="223">
        <v>0</v>
      </c>
      <c r="G475" s="223"/>
      <c r="H475" s="223"/>
      <c r="I475" s="223"/>
      <c r="J475" s="43">
        <f t="shared" si="149"/>
        <v>67</v>
      </c>
      <c r="K475" s="336">
        <v>96.65</v>
      </c>
      <c r="L475" s="335">
        <f t="shared" si="139"/>
        <v>144.25373134328359</v>
      </c>
    </row>
    <row r="476" spans="1:12" ht="15.75" x14ac:dyDescent="0.25">
      <c r="A476" s="41">
        <v>111</v>
      </c>
      <c r="B476" s="75"/>
      <c r="C476" s="41">
        <v>625004</v>
      </c>
      <c r="D476" s="113" t="s">
        <v>389</v>
      </c>
      <c r="E476" s="223">
        <v>250</v>
      </c>
      <c r="F476" s="223">
        <v>0</v>
      </c>
      <c r="G476" s="223"/>
      <c r="H476" s="223"/>
      <c r="I476" s="223"/>
      <c r="J476" s="43">
        <f t="shared" si="149"/>
        <v>250</v>
      </c>
      <c r="K476" s="336">
        <v>362.74</v>
      </c>
      <c r="L476" s="335">
        <f t="shared" si="139"/>
        <v>145.096</v>
      </c>
    </row>
    <row r="477" spans="1:12" ht="15.75" x14ac:dyDescent="0.25">
      <c r="A477" s="41">
        <v>111</v>
      </c>
      <c r="B477" s="75"/>
      <c r="C477" s="41">
        <v>625005</v>
      </c>
      <c r="D477" s="113" t="s">
        <v>498</v>
      </c>
      <c r="E477" s="223">
        <v>50</v>
      </c>
      <c r="F477" s="223">
        <v>0</v>
      </c>
      <c r="G477" s="223"/>
      <c r="H477" s="223"/>
      <c r="I477" s="223"/>
      <c r="J477" s="43">
        <f t="shared" si="149"/>
        <v>50</v>
      </c>
      <c r="K477" s="336">
        <v>39.229999999999997</v>
      </c>
      <c r="L477" s="335">
        <f t="shared" si="139"/>
        <v>78.459999999999994</v>
      </c>
    </row>
    <row r="478" spans="1:12" ht="15.75" x14ac:dyDescent="0.25">
      <c r="A478" s="41">
        <v>111</v>
      </c>
      <c r="B478" s="75"/>
      <c r="C478" s="41">
        <v>625007</v>
      </c>
      <c r="D478" s="113" t="s">
        <v>392</v>
      </c>
      <c r="E478" s="223">
        <v>399</v>
      </c>
      <c r="F478" s="223">
        <v>0</v>
      </c>
      <c r="G478" s="223"/>
      <c r="H478" s="223"/>
      <c r="I478" s="223"/>
      <c r="J478" s="43">
        <f t="shared" si="149"/>
        <v>399</v>
      </c>
      <c r="K478" s="336">
        <v>574.35</v>
      </c>
      <c r="L478" s="335">
        <f t="shared" si="139"/>
        <v>143.94736842105266</v>
      </c>
    </row>
    <row r="479" spans="1:12" ht="15.75" x14ac:dyDescent="0.25">
      <c r="A479" s="102"/>
      <c r="B479" s="68"/>
      <c r="C479" s="102"/>
      <c r="D479" s="145" t="s">
        <v>310</v>
      </c>
      <c r="E479" s="224">
        <f>SUM(E470:E478)</f>
        <v>11996</v>
      </c>
      <c r="F479" s="224">
        <f t="shared" ref="F479:K479" si="150">SUM(F470:F478)</f>
        <v>0</v>
      </c>
      <c r="G479" s="224">
        <f t="shared" si="150"/>
        <v>0</v>
      </c>
      <c r="H479" s="224">
        <f t="shared" si="150"/>
        <v>0</v>
      </c>
      <c r="I479" s="224">
        <f t="shared" si="150"/>
        <v>0</v>
      </c>
      <c r="J479" s="224">
        <f t="shared" si="150"/>
        <v>11996</v>
      </c>
      <c r="K479" s="224">
        <f t="shared" si="150"/>
        <v>15933.829999999996</v>
      </c>
      <c r="L479" s="335">
        <f t="shared" si="139"/>
        <v>132.82619206402131</v>
      </c>
    </row>
    <row r="480" spans="1:12" ht="15.75" x14ac:dyDescent="0.25">
      <c r="A480" s="137"/>
      <c r="B480" s="97"/>
      <c r="C480" s="137"/>
      <c r="D480" s="139" t="s">
        <v>499</v>
      </c>
      <c r="E480" s="225">
        <f>E490+E495+E498</f>
        <v>4004</v>
      </c>
      <c r="F480" s="225">
        <f>F490+F495+F498</f>
        <v>21106</v>
      </c>
      <c r="G480" s="225">
        <f t="shared" ref="G480:K480" si="151">G490+G495+G498</f>
        <v>2642.4899999999993</v>
      </c>
      <c r="H480" s="225">
        <f t="shared" si="151"/>
        <v>0</v>
      </c>
      <c r="I480" s="225">
        <f t="shared" si="151"/>
        <v>0</v>
      </c>
      <c r="J480" s="225">
        <f t="shared" si="151"/>
        <v>27752.49</v>
      </c>
      <c r="K480" s="225">
        <f t="shared" si="151"/>
        <v>28037.109999999993</v>
      </c>
      <c r="L480" s="335">
        <f t="shared" si="139"/>
        <v>101.02556563393048</v>
      </c>
    </row>
    <row r="481" spans="1:12" ht="15.75" x14ac:dyDescent="0.25">
      <c r="A481" s="41" t="s">
        <v>168</v>
      </c>
      <c r="B481" s="75"/>
      <c r="C481" s="41" t="s">
        <v>378</v>
      </c>
      <c r="D481" s="113" t="s">
        <v>304</v>
      </c>
      <c r="E481" s="39">
        <v>0</v>
      </c>
      <c r="F481" s="39">
        <v>14000</v>
      </c>
      <c r="G481" s="39">
        <f>260*7</f>
        <v>1820</v>
      </c>
      <c r="H481" s="39"/>
      <c r="I481" s="39"/>
      <c r="J481" s="43">
        <f>E481+F481+G481</f>
        <v>15820</v>
      </c>
      <c r="K481" s="336">
        <v>19013.38</v>
      </c>
      <c r="L481" s="335">
        <f t="shared" si="139"/>
        <v>120.1857142857143</v>
      </c>
    </row>
    <row r="482" spans="1:12" ht="15.75" x14ac:dyDescent="0.25">
      <c r="A482" s="41" t="s">
        <v>168</v>
      </c>
      <c r="B482" s="75"/>
      <c r="C482" s="41">
        <v>621000</v>
      </c>
      <c r="D482" s="113"/>
      <c r="E482" s="39">
        <v>0</v>
      </c>
      <c r="F482" s="39"/>
      <c r="G482" s="39"/>
      <c r="H482" s="39"/>
      <c r="I482" s="39"/>
      <c r="J482" s="43">
        <v>0</v>
      </c>
      <c r="K482" s="336">
        <v>119.3</v>
      </c>
      <c r="L482" s="335">
        <v>0</v>
      </c>
    </row>
    <row r="483" spans="1:12" ht="15.75" x14ac:dyDescent="0.25">
      <c r="A483" s="41" t="s">
        <v>168</v>
      </c>
      <c r="B483" s="75"/>
      <c r="C483" s="41" t="s">
        <v>380</v>
      </c>
      <c r="D483" s="113" t="s">
        <v>496</v>
      </c>
      <c r="E483" s="39">
        <v>0</v>
      </c>
      <c r="F483" s="39">
        <v>1400</v>
      </c>
      <c r="G483" s="39">
        <f>G481*0.1</f>
        <v>182</v>
      </c>
      <c r="H483" s="39"/>
      <c r="I483" s="39"/>
      <c r="J483" s="43">
        <f t="shared" ref="J483:J489" si="152">E483+F483+G483</f>
        <v>1582</v>
      </c>
      <c r="K483" s="336">
        <v>1730.66</v>
      </c>
      <c r="L483" s="335">
        <f t="shared" si="139"/>
        <v>109.39696586599241</v>
      </c>
    </row>
    <row r="484" spans="1:12" ht="15.75" x14ac:dyDescent="0.25">
      <c r="A484" s="41" t="s">
        <v>168</v>
      </c>
      <c r="B484" s="75"/>
      <c r="C484" s="41" t="s">
        <v>382</v>
      </c>
      <c r="D484" s="113" t="s">
        <v>226</v>
      </c>
      <c r="E484" s="39">
        <v>0</v>
      </c>
      <c r="F484" s="39">
        <v>196</v>
      </c>
      <c r="G484" s="39">
        <f>G481*0.014</f>
        <v>25.48</v>
      </c>
      <c r="H484" s="39"/>
      <c r="I484" s="39"/>
      <c r="J484" s="43">
        <f t="shared" si="152"/>
        <v>221.48</v>
      </c>
      <c r="K484" s="336">
        <v>266.3</v>
      </c>
      <c r="L484" s="335">
        <f t="shared" si="139"/>
        <v>120.23659021130577</v>
      </c>
    </row>
    <row r="485" spans="1:12" ht="15.75" x14ac:dyDescent="0.25">
      <c r="A485" s="41" t="s">
        <v>168</v>
      </c>
      <c r="B485" s="75"/>
      <c r="C485" s="41" t="s">
        <v>384</v>
      </c>
      <c r="D485" s="113" t="s">
        <v>497</v>
      </c>
      <c r="E485" s="39">
        <v>0</v>
      </c>
      <c r="F485" s="39">
        <v>2240</v>
      </c>
      <c r="G485" s="39">
        <f>G481*0.16</f>
        <v>291.2</v>
      </c>
      <c r="H485" s="39"/>
      <c r="I485" s="39"/>
      <c r="J485" s="43">
        <f t="shared" si="152"/>
        <v>2531.1999999999998</v>
      </c>
      <c r="K485" s="336">
        <v>2542.17</v>
      </c>
      <c r="L485" s="335">
        <f t="shared" si="139"/>
        <v>100.43339127686475</v>
      </c>
    </row>
    <row r="486" spans="1:12" ht="15.75" x14ac:dyDescent="0.25">
      <c r="A486" s="41" t="s">
        <v>168</v>
      </c>
      <c r="B486" s="75"/>
      <c r="C486" s="41" t="s">
        <v>386</v>
      </c>
      <c r="D486" s="113" t="s">
        <v>228</v>
      </c>
      <c r="E486" s="39">
        <v>0</v>
      </c>
      <c r="F486" s="39">
        <v>1120</v>
      </c>
      <c r="G486" s="39">
        <f>G481*0.008</f>
        <v>14.56</v>
      </c>
      <c r="H486" s="39"/>
      <c r="I486" s="39"/>
      <c r="J486" s="43">
        <f t="shared" si="152"/>
        <v>1134.56</v>
      </c>
      <c r="K486" s="336">
        <v>151.91999999999999</v>
      </c>
      <c r="L486" s="335">
        <f t="shared" si="139"/>
        <v>13.390212945987873</v>
      </c>
    </row>
    <row r="487" spans="1:12" ht="15.75" x14ac:dyDescent="0.25">
      <c r="A487" s="41" t="s">
        <v>168</v>
      </c>
      <c r="B487" s="75"/>
      <c r="C487" s="41" t="s">
        <v>388</v>
      </c>
      <c r="D487" s="113" t="s">
        <v>389</v>
      </c>
      <c r="E487" s="39">
        <v>0</v>
      </c>
      <c r="F487" s="39">
        <v>420</v>
      </c>
      <c r="G487" s="39">
        <f>G481*0.03</f>
        <v>54.6</v>
      </c>
      <c r="H487" s="39"/>
      <c r="I487" s="39"/>
      <c r="J487" s="43">
        <f t="shared" si="152"/>
        <v>474.6</v>
      </c>
      <c r="K487" s="336">
        <v>570.63</v>
      </c>
      <c r="L487" s="335">
        <f t="shared" si="139"/>
        <v>120.23388116308469</v>
      </c>
    </row>
    <row r="488" spans="1:12" ht="15.75" x14ac:dyDescent="0.25">
      <c r="A488" s="41" t="s">
        <v>168</v>
      </c>
      <c r="B488" s="75"/>
      <c r="C488" s="41" t="s">
        <v>390</v>
      </c>
      <c r="D488" s="113" t="s">
        <v>498</v>
      </c>
      <c r="E488" s="39">
        <v>0</v>
      </c>
      <c r="F488" s="39">
        <v>140</v>
      </c>
      <c r="G488" s="39">
        <f>G481*0.01</f>
        <v>18.2</v>
      </c>
      <c r="H488" s="39"/>
      <c r="I488" s="39"/>
      <c r="J488" s="43">
        <f t="shared" si="152"/>
        <v>158.19999999999999</v>
      </c>
      <c r="K488" s="336">
        <v>179.51</v>
      </c>
      <c r="L488" s="335">
        <f t="shared" si="139"/>
        <v>113.47029077117571</v>
      </c>
    </row>
    <row r="489" spans="1:12" ht="15.75" x14ac:dyDescent="0.25">
      <c r="A489" s="41" t="s">
        <v>168</v>
      </c>
      <c r="B489" s="75"/>
      <c r="C489" s="41" t="s">
        <v>391</v>
      </c>
      <c r="D489" s="113" t="s">
        <v>392</v>
      </c>
      <c r="E489" s="39">
        <v>0</v>
      </c>
      <c r="F489" s="39">
        <v>665</v>
      </c>
      <c r="G489" s="39">
        <f>G481*0.0475</f>
        <v>86.45</v>
      </c>
      <c r="H489" s="39"/>
      <c r="I489" s="39"/>
      <c r="J489" s="43">
        <f t="shared" si="152"/>
        <v>751.45</v>
      </c>
      <c r="K489" s="336">
        <v>903.84</v>
      </c>
      <c r="L489" s="335">
        <f t="shared" si="139"/>
        <v>120.27945971122496</v>
      </c>
    </row>
    <row r="490" spans="1:12" ht="15.75" x14ac:dyDescent="0.25">
      <c r="A490" s="102"/>
      <c r="B490" s="68"/>
      <c r="C490" s="102"/>
      <c r="D490" s="103" t="s">
        <v>310</v>
      </c>
      <c r="E490" s="104">
        <f>SUM(E481:E489)</f>
        <v>0</v>
      </c>
      <c r="F490" s="104">
        <f t="shared" ref="F490:K490" si="153">SUM(F481:F489)</f>
        <v>20181</v>
      </c>
      <c r="G490" s="104">
        <f t="shared" si="153"/>
        <v>2492.4899999999993</v>
      </c>
      <c r="H490" s="104">
        <f t="shared" si="153"/>
        <v>0</v>
      </c>
      <c r="I490" s="104">
        <f t="shared" si="153"/>
        <v>0</v>
      </c>
      <c r="J490" s="104">
        <f t="shared" si="153"/>
        <v>22673.49</v>
      </c>
      <c r="K490" s="104">
        <f t="shared" si="153"/>
        <v>25477.709999999995</v>
      </c>
      <c r="L490" s="335">
        <f t="shared" si="139"/>
        <v>112.36783574121141</v>
      </c>
    </row>
    <row r="491" spans="1:12" x14ac:dyDescent="0.25">
      <c r="A491" s="206">
        <v>111</v>
      </c>
      <c r="B491" s="207" t="s">
        <v>500</v>
      </c>
      <c r="C491" s="41">
        <v>637014</v>
      </c>
      <c r="D491" s="179" t="s">
        <v>444</v>
      </c>
      <c r="E491" s="85">
        <v>400</v>
      </c>
      <c r="F491" s="85"/>
      <c r="G491" s="85"/>
      <c r="H491" s="85"/>
      <c r="I491" s="85"/>
      <c r="J491" s="43">
        <f t="shared" ref="J491:J494" si="154">E491+F491+G491</f>
        <v>400</v>
      </c>
      <c r="K491" s="336">
        <v>1483.27</v>
      </c>
      <c r="L491" s="335">
        <f t="shared" si="139"/>
        <v>370.8175</v>
      </c>
    </row>
    <row r="492" spans="1:12" x14ac:dyDescent="0.25">
      <c r="A492" s="206">
        <v>111</v>
      </c>
      <c r="B492" s="207" t="s">
        <v>500</v>
      </c>
      <c r="C492" s="41">
        <v>637016</v>
      </c>
      <c r="D492" s="113" t="s">
        <v>274</v>
      </c>
      <c r="E492" s="85">
        <v>104</v>
      </c>
      <c r="F492" s="85"/>
      <c r="G492" s="85"/>
      <c r="H492" s="85"/>
      <c r="I492" s="85"/>
      <c r="J492" s="43">
        <f t="shared" si="154"/>
        <v>104</v>
      </c>
      <c r="K492" s="336">
        <v>198.24</v>
      </c>
      <c r="L492" s="335">
        <f t="shared" si="139"/>
        <v>190.61538461538464</v>
      </c>
    </row>
    <row r="493" spans="1:12" x14ac:dyDescent="0.25">
      <c r="A493" s="206" t="s">
        <v>168</v>
      </c>
      <c r="B493" s="207" t="s">
        <v>501</v>
      </c>
      <c r="C493" s="41" t="s">
        <v>502</v>
      </c>
      <c r="D493" s="179" t="s">
        <v>444</v>
      </c>
      <c r="E493" s="43"/>
      <c r="F493" s="43">
        <v>600</v>
      </c>
      <c r="G493" s="43">
        <v>100</v>
      </c>
      <c r="H493" s="43"/>
      <c r="I493" s="43"/>
      <c r="J493" s="43">
        <f t="shared" si="154"/>
        <v>700</v>
      </c>
      <c r="K493" s="336">
        <v>241.7</v>
      </c>
      <c r="L493" s="335">
        <f t="shared" si="139"/>
        <v>34.528571428571425</v>
      </c>
    </row>
    <row r="494" spans="1:12" x14ac:dyDescent="0.25">
      <c r="A494" s="206" t="s">
        <v>168</v>
      </c>
      <c r="B494" s="207" t="s">
        <v>501</v>
      </c>
      <c r="C494" s="41" t="s">
        <v>503</v>
      </c>
      <c r="D494" s="113" t="s">
        <v>274</v>
      </c>
      <c r="E494" s="43"/>
      <c r="F494" s="43">
        <v>325</v>
      </c>
      <c r="G494" s="43">
        <v>50</v>
      </c>
      <c r="H494" s="43"/>
      <c r="I494" s="43"/>
      <c r="J494" s="43">
        <f t="shared" si="154"/>
        <v>375</v>
      </c>
      <c r="K494" s="336">
        <v>151.25</v>
      </c>
      <c r="L494" s="335">
        <f t="shared" si="139"/>
        <v>40.333333333333329</v>
      </c>
    </row>
    <row r="495" spans="1:12" ht="15.75" x14ac:dyDescent="0.25">
      <c r="A495" s="102"/>
      <c r="B495" s="68"/>
      <c r="C495" s="102"/>
      <c r="D495" s="103" t="s">
        <v>277</v>
      </c>
      <c r="E495" s="104">
        <f>SUM(E491:E494)</f>
        <v>504</v>
      </c>
      <c r="F495" s="104">
        <f t="shared" ref="F495:K495" si="155">SUM(F491:F494)</f>
        <v>925</v>
      </c>
      <c r="G495" s="104">
        <f t="shared" si="155"/>
        <v>150</v>
      </c>
      <c r="H495" s="104">
        <f t="shared" si="155"/>
        <v>0</v>
      </c>
      <c r="I495" s="104">
        <f t="shared" si="155"/>
        <v>0</v>
      </c>
      <c r="J495" s="104">
        <f t="shared" si="155"/>
        <v>1579</v>
      </c>
      <c r="K495" s="104">
        <f t="shared" si="155"/>
        <v>2074.46</v>
      </c>
      <c r="L495" s="335">
        <f t="shared" si="139"/>
        <v>131.37808739708677</v>
      </c>
    </row>
    <row r="496" spans="1:12" x14ac:dyDescent="0.25">
      <c r="A496" s="49">
        <v>111</v>
      </c>
      <c r="B496" s="48"/>
      <c r="C496" s="49">
        <v>633016</v>
      </c>
      <c r="D496" s="226" t="s">
        <v>504</v>
      </c>
      <c r="E496" s="227">
        <v>3500</v>
      </c>
      <c r="F496" s="227"/>
      <c r="G496" s="227"/>
      <c r="H496" s="227"/>
      <c r="I496" s="227"/>
      <c r="J496" s="43">
        <f t="shared" ref="J496" si="156">E496+F496+G496</f>
        <v>3500</v>
      </c>
      <c r="K496" s="336">
        <v>218.9</v>
      </c>
      <c r="L496" s="335">
        <f t="shared" si="139"/>
        <v>6.2542857142857153</v>
      </c>
    </row>
    <row r="497" spans="1:12" x14ac:dyDescent="0.25">
      <c r="A497" s="49">
        <v>111</v>
      </c>
      <c r="B497" s="48"/>
      <c r="C497" s="49">
        <v>633010</v>
      </c>
      <c r="D497" s="226" t="s">
        <v>657</v>
      </c>
      <c r="E497" s="227">
        <v>0</v>
      </c>
      <c r="F497" s="227"/>
      <c r="G497" s="227"/>
      <c r="H497" s="227"/>
      <c r="I497" s="227"/>
      <c r="J497" s="43">
        <v>0</v>
      </c>
      <c r="K497" s="336">
        <v>266.04000000000002</v>
      </c>
      <c r="L497" s="335"/>
    </row>
    <row r="498" spans="1:12" ht="15.75" x14ac:dyDescent="0.25">
      <c r="A498" s="102"/>
      <c r="B498" s="68"/>
      <c r="C498" s="102"/>
      <c r="D498" s="103" t="s">
        <v>504</v>
      </c>
      <c r="E498" s="104">
        <f>SUM(E496)</f>
        <v>3500</v>
      </c>
      <c r="F498" s="104">
        <f>SUM(F496)</f>
        <v>0</v>
      </c>
      <c r="G498" s="104">
        <f>SUM(G496)</f>
        <v>0</v>
      </c>
      <c r="H498" s="104">
        <f t="shared" ref="H498:I498" si="157">SUM(H496)</f>
        <v>0</v>
      </c>
      <c r="I498" s="104">
        <f t="shared" si="157"/>
        <v>0</v>
      </c>
      <c r="J498" s="104">
        <f>SUM(J496)</f>
        <v>3500</v>
      </c>
      <c r="K498" s="104">
        <f>SUM(K496:K497)</f>
        <v>484.94000000000005</v>
      </c>
      <c r="L498" s="335">
        <f t="shared" si="139"/>
        <v>13.855428571428574</v>
      </c>
    </row>
    <row r="499" spans="1:12" ht="15.75" x14ac:dyDescent="0.25">
      <c r="A499" s="137"/>
      <c r="B499" s="97"/>
      <c r="C499" s="137"/>
      <c r="D499" s="139" t="s">
        <v>505</v>
      </c>
      <c r="E499" s="225"/>
      <c r="F499" s="225">
        <f>F508+F516</f>
        <v>4074</v>
      </c>
      <c r="G499" s="225">
        <f t="shared" ref="G499:K499" si="158">G508+G516</f>
        <v>0</v>
      </c>
      <c r="H499" s="225">
        <f t="shared" si="158"/>
        <v>0</v>
      </c>
      <c r="I499" s="225">
        <f t="shared" si="158"/>
        <v>0</v>
      </c>
      <c r="J499" s="225">
        <f t="shared" si="158"/>
        <v>4074</v>
      </c>
      <c r="K499" s="225">
        <f t="shared" si="158"/>
        <v>287.18</v>
      </c>
      <c r="L499" s="335">
        <f t="shared" si="139"/>
        <v>7.049091801669122</v>
      </c>
    </row>
    <row r="500" spans="1:12" ht="15.75" x14ac:dyDescent="0.25">
      <c r="A500" s="41" t="s">
        <v>168</v>
      </c>
      <c r="B500" s="75"/>
      <c r="C500" s="41" t="s">
        <v>506</v>
      </c>
      <c r="D500" s="113" t="s">
        <v>304</v>
      </c>
      <c r="E500" s="39"/>
      <c r="F500" s="39">
        <v>2700</v>
      </c>
      <c r="G500" s="39"/>
      <c r="H500" s="39"/>
      <c r="I500" s="39"/>
      <c r="J500" s="43">
        <f t="shared" ref="J500:J507" si="159">E500+F500+G500</f>
        <v>2700</v>
      </c>
      <c r="K500" s="336">
        <v>0</v>
      </c>
      <c r="L500" s="335">
        <f t="shared" si="139"/>
        <v>0</v>
      </c>
    </row>
    <row r="501" spans="1:12" ht="15.75" x14ac:dyDescent="0.25">
      <c r="A501" s="41" t="s">
        <v>168</v>
      </c>
      <c r="B501" s="75"/>
      <c r="C501" s="41" t="s">
        <v>507</v>
      </c>
      <c r="D501" s="113" t="s">
        <v>496</v>
      </c>
      <c r="E501" s="39"/>
      <c r="F501" s="39">
        <v>270</v>
      </c>
      <c r="G501" s="39"/>
      <c r="H501" s="39"/>
      <c r="I501" s="39"/>
      <c r="J501" s="43">
        <f t="shared" si="159"/>
        <v>270</v>
      </c>
      <c r="K501" s="336">
        <v>0</v>
      </c>
      <c r="L501" s="335">
        <f t="shared" si="139"/>
        <v>0</v>
      </c>
    </row>
    <row r="502" spans="1:12" ht="15.75" x14ac:dyDescent="0.25">
      <c r="A502" s="41" t="s">
        <v>168</v>
      </c>
      <c r="B502" s="75"/>
      <c r="C502" s="41" t="s">
        <v>508</v>
      </c>
      <c r="D502" s="113" t="s">
        <v>226</v>
      </c>
      <c r="E502" s="39"/>
      <c r="F502" s="39">
        <v>38</v>
      </c>
      <c r="G502" s="39"/>
      <c r="H502" s="39"/>
      <c r="I502" s="39"/>
      <c r="J502" s="43">
        <f t="shared" si="159"/>
        <v>38</v>
      </c>
      <c r="K502" s="336">
        <v>0</v>
      </c>
      <c r="L502" s="335">
        <f t="shared" si="139"/>
        <v>0</v>
      </c>
    </row>
    <row r="503" spans="1:12" ht="15.75" x14ac:dyDescent="0.25">
      <c r="A503" s="41" t="s">
        <v>168</v>
      </c>
      <c r="B503" s="75"/>
      <c r="C503" s="41" t="s">
        <v>509</v>
      </c>
      <c r="D503" s="113" t="s">
        <v>497</v>
      </c>
      <c r="E503" s="39"/>
      <c r="F503" s="39">
        <v>432</v>
      </c>
      <c r="G503" s="39"/>
      <c r="H503" s="39"/>
      <c r="I503" s="39"/>
      <c r="J503" s="43">
        <f t="shared" si="159"/>
        <v>432</v>
      </c>
      <c r="K503" s="336">
        <v>0</v>
      </c>
      <c r="L503" s="335">
        <f t="shared" si="139"/>
        <v>0</v>
      </c>
    </row>
    <row r="504" spans="1:12" ht="15.75" x14ac:dyDescent="0.25">
      <c r="A504" s="41" t="s">
        <v>168</v>
      </c>
      <c r="B504" s="75"/>
      <c r="C504" s="41" t="s">
        <v>510</v>
      </c>
      <c r="D504" s="113" t="s">
        <v>228</v>
      </c>
      <c r="E504" s="39"/>
      <c r="F504" s="39">
        <v>216</v>
      </c>
      <c r="G504" s="39"/>
      <c r="H504" s="39"/>
      <c r="I504" s="39"/>
      <c r="J504" s="43">
        <f t="shared" si="159"/>
        <v>216</v>
      </c>
      <c r="K504" s="336">
        <v>0</v>
      </c>
      <c r="L504" s="335">
        <f t="shared" si="139"/>
        <v>0</v>
      </c>
    </row>
    <row r="505" spans="1:12" ht="15.75" x14ac:dyDescent="0.25">
      <c r="A505" s="41" t="s">
        <v>168</v>
      </c>
      <c r="B505" s="75"/>
      <c r="C505" s="41" t="s">
        <v>511</v>
      </c>
      <c r="D505" s="113" t="s">
        <v>389</v>
      </c>
      <c r="E505" s="39"/>
      <c r="F505" s="39">
        <v>81</v>
      </c>
      <c r="G505" s="39"/>
      <c r="H505" s="39"/>
      <c r="I505" s="39"/>
      <c r="J505" s="43">
        <f t="shared" si="159"/>
        <v>81</v>
      </c>
      <c r="K505" s="336">
        <v>0</v>
      </c>
      <c r="L505" s="335">
        <f t="shared" si="139"/>
        <v>0</v>
      </c>
    </row>
    <row r="506" spans="1:12" ht="15.75" x14ac:dyDescent="0.25">
      <c r="A506" s="41" t="s">
        <v>168</v>
      </c>
      <c r="B506" s="75"/>
      <c r="C506" s="41" t="s">
        <v>512</v>
      </c>
      <c r="D506" s="113" t="s">
        <v>498</v>
      </c>
      <c r="E506" s="39"/>
      <c r="F506" s="39">
        <v>27</v>
      </c>
      <c r="G506" s="39"/>
      <c r="H506" s="39"/>
      <c r="I506" s="39"/>
      <c r="J506" s="43">
        <f t="shared" si="159"/>
        <v>27</v>
      </c>
      <c r="K506" s="336">
        <v>0</v>
      </c>
      <c r="L506" s="335">
        <f t="shared" si="139"/>
        <v>0</v>
      </c>
    </row>
    <row r="507" spans="1:12" ht="15.75" x14ac:dyDescent="0.25">
      <c r="A507" s="41" t="s">
        <v>168</v>
      </c>
      <c r="B507" s="75"/>
      <c r="C507" s="41" t="s">
        <v>513</v>
      </c>
      <c r="D507" s="113" t="s">
        <v>392</v>
      </c>
      <c r="E507" s="39"/>
      <c r="F507" s="39">
        <v>128</v>
      </c>
      <c r="G507" s="39"/>
      <c r="H507" s="39"/>
      <c r="I507" s="39"/>
      <c r="J507" s="43">
        <f t="shared" si="159"/>
        <v>128</v>
      </c>
      <c r="K507" s="336">
        <v>0</v>
      </c>
      <c r="L507" s="335">
        <f t="shared" ref="L507:L580" si="160">K507/J507*100</f>
        <v>0</v>
      </c>
    </row>
    <row r="508" spans="1:12" ht="15.75" x14ac:dyDescent="0.25">
      <c r="A508" s="102"/>
      <c r="B508" s="68"/>
      <c r="C508" s="102"/>
      <c r="D508" s="103" t="s">
        <v>310</v>
      </c>
      <c r="E508" s="104">
        <f>SUM(E500:E507)</f>
        <v>0</v>
      </c>
      <c r="F508" s="104">
        <f t="shared" ref="F508:K508" si="161">SUM(F500:F507)</f>
        <v>3892</v>
      </c>
      <c r="G508" s="104">
        <f t="shared" si="161"/>
        <v>0</v>
      </c>
      <c r="H508" s="104">
        <f t="shared" si="161"/>
        <v>0</v>
      </c>
      <c r="I508" s="104">
        <f t="shared" si="161"/>
        <v>0</v>
      </c>
      <c r="J508" s="104">
        <f t="shared" si="161"/>
        <v>3892</v>
      </c>
      <c r="K508" s="104">
        <f t="shared" si="161"/>
        <v>0</v>
      </c>
      <c r="L508" s="335">
        <f t="shared" si="160"/>
        <v>0</v>
      </c>
    </row>
    <row r="509" spans="1:12" x14ac:dyDescent="0.25">
      <c r="A509" s="206" t="s">
        <v>168</v>
      </c>
      <c r="B509" s="207"/>
      <c r="C509" s="41" t="s">
        <v>514</v>
      </c>
      <c r="D509" s="179" t="s">
        <v>444</v>
      </c>
      <c r="E509" s="85"/>
      <c r="F509" s="85">
        <v>66</v>
      </c>
      <c r="G509" s="85"/>
      <c r="H509" s="85"/>
      <c r="I509" s="85"/>
      <c r="J509" s="43">
        <f t="shared" ref="J509:J510" si="162">E509+F509+G509</f>
        <v>66</v>
      </c>
      <c r="K509" s="336">
        <v>0</v>
      </c>
      <c r="L509" s="335">
        <f t="shared" si="160"/>
        <v>0</v>
      </c>
    </row>
    <row r="510" spans="1:12" x14ac:dyDescent="0.25">
      <c r="A510" s="206" t="s">
        <v>168</v>
      </c>
      <c r="B510" s="207"/>
      <c r="C510" s="41" t="s">
        <v>515</v>
      </c>
      <c r="D510" s="113" t="s">
        <v>274</v>
      </c>
      <c r="E510" s="85"/>
      <c r="F510" s="85">
        <v>50</v>
      </c>
      <c r="G510" s="85"/>
      <c r="H510" s="85"/>
      <c r="I510" s="85"/>
      <c r="J510" s="43">
        <f t="shared" si="162"/>
        <v>50</v>
      </c>
      <c r="K510" s="336">
        <v>0</v>
      </c>
      <c r="L510" s="335">
        <f t="shared" si="160"/>
        <v>0</v>
      </c>
    </row>
    <row r="511" spans="1:12" x14ac:dyDescent="0.25">
      <c r="A511" s="206" t="s">
        <v>168</v>
      </c>
      <c r="B511" s="207"/>
      <c r="C511" s="41">
        <v>634003</v>
      </c>
      <c r="D511" s="113" t="s">
        <v>658</v>
      </c>
      <c r="E511" s="85">
        <v>0</v>
      </c>
      <c r="F511" s="85"/>
      <c r="G511" s="85"/>
      <c r="H511" s="85"/>
      <c r="I511" s="85"/>
      <c r="J511" s="43">
        <v>0</v>
      </c>
      <c r="K511" s="336">
        <v>12</v>
      </c>
      <c r="L511" s="335"/>
    </row>
    <row r="512" spans="1:12" x14ac:dyDescent="0.25">
      <c r="A512" s="206">
        <v>41</v>
      </c>
      <c r="B512" s="207"/>
      <c r="C512" s="41">
        <v>634003</v>
      </c>
      <c r="D512" s="113" t="s">
        <v>658</v>
      </c>
      <c r="E512" s="85">
        <v>0</v>
      </c>
      <c r="F512" s="85"/>
      <c r="G512" s="85"/>
      <c r="H512" s="85"/>
      <c r="I512" s="85"/>
      <c r="J512" s="43">
        <v>0</v>
      </c>
      <c r="K512" s="336">
        <v>12</v>
      </c>
      <c r="L512" s="335"/>
    </row>
    <row r="513" spans="1:12" ht="15.75" x14ac:dyDescent="0.25">
      <c r="A513" s="228" t="s">
        <v>168</v>
      </c>
      <c r="B513" s="52"/>
      <c r="C513" s="49" t="s">
        <v>316</v>
      </c>
      <c r="D513" s="226" t="s">
        <v>516</v>
      </c>
      <c r="E513" s="227"/>
      <c r="F513" s="227">
        <v>66</v>
      </c>
      <c r="G513" s="229"/>
      <c r="H513" s="229"/>
      <c r="I513" s="229"/>
      <c r="J513" s="227">
        <v>66</v>
      </c>
      <c r="K513" s="336">
        <v>66.099999999999994</v>
      </c>
      <c r="L513" s="335">
        <f t="shared" si="160"/>
        <v>100.15151515151514</v>
      </c>
    </row>
    <row r="514" spans="1:12" ht="15.75" x14ac:dyDescent="0.25">
      <c r="A514" s="228">
        <v>41</v>
      </c>
      <c r="B514" s="52"/>
      <c r="C514" s="49">
        <v>633010</v>
      </c>
      <c r="D514" s="226" t="s">
        <v>657</v>
      </c>
      <c r="E514" s="227">
        <v>0</v>
      </c>
      <c r="F514" s="227"/>
      <c r="G514" s="229"/>
      <c r="H514" s="229"/>
      <c r="I514" s="229"/>
      <c r="J514" s="227">
        <v>0</v>
      </c>
      <c r="K514" s="336">
        <v>90.66</v>
      </c>
      <c r="L514" s="335">
        <v>0</v>
      </c>
    </row>
    <row r="515" spans="1:12" ht="15.75" x14ac:dyDescent="0.25">
      <c r="A515" s="228" t="s">
        <v>168</v>
      </c>
      <c r="B515" s="52"/>
      <c r="C515" s="49">
        <v>633010</v>
      </c>
      <c r="D515" s="226" t="s">
        <v>657</v>
      </c>
      <c r="E515" s="227">
        <v>0</v>
      </c>
      <c r="F515" s="227"/>
      <c r="G515" s="229"/>
      <c r="H515" s="229"/>
      <c r="I515" s="229"/>
      <c r="J515" s="227">
        <v>0</v>
      </c>
      <c r="K515" s="336">
        <v>106.42</v>
      </c>
      <c r="L515" s="335">
        <v>0</v>
      </c>
    </row>
    <row r="516" spans="1:12" ht="15.75" x14ac:dyDescent="0.25">
      <c r="A516" s="102"/>
      <c r="B516" s="68"/>
      <c r="C516" s="102"/>
      <c r="D516" s="103" t="s">
        <v>517</v>
      </c>
      <c r="E516" s="104">
        <v>0</v>
      </c>
      <c r="F516" s="104">
        <f>SUM(F509:F513)</f>
        <v>182</v>
      </c>
      <c r="G516" s="104">
        <f>SUM(G509:G513)</f>
        <v>0</v>
      </c>
      <c r="H516" s="104">
        <f>SUM(H509:H513)</f>
        <v>0</v>
      </c>
      <c r="I516" s="104">
        <f>SUM(I509:I513)</f>
        <v>0</v>
      </c>
      <c r="J516" s="104">
        <f>SUM(J509:J513)</f>
        <v>182</v>
      </c>
      <c r="K516" s="104">
        <f>SUM(K509:K515)</f>
        <v>287.18</v>
      </c>
      <c r="L516" s="335">
        <f t="shared" si="160"/>
        <v>157.79120879120882</v>
      </c>
    </row>
    <row r="517" spans="1:12" ht="18.75" x14ac:dyDescent="0.3">
      <c r="A517" s="25" t="s">
        <v>12</v>
      </c>
      <c r="B517" s="26"/>
      <c r="C517" s="27"/>
      <c r="D517" s="230"/>
      <c r="E517" s="28">
        <f>E519+E522+E530+E533+E541+E546+E548+E553</f>
        <v>374202</v>
      </c>
      <c r="F517" s="28">
        <f t="shared" ref="F517:K517" si="163">F519+F522+F530+F533+F541+F546+F548+F553</f>
        <v>116867</v>
      </c>
      <c r="G517" s="28">
        <f t="shared" si="163"/>
        <v>65500</v>
      </c>
      <c r="H517" s="28">
        <f t="shared" si="163"/>
        <v>138294</v>
      </c>
      <c r="I517" s="28">
        <f t="shared" si="163"/>
        <v>-110499</v>
      </c>
      <c r="J517" s="28">
        <f t="shared" si="163"/>
        <v>584364</v>
      </c>
      <c r="K517" s="28">
        <f t="shared" si="163"/>
        <v>423894.27999999991</v>
      </c>
      <c r="L517" s="335">
        <f t="shared" si="160"/>
        <v>72.539424057607917</v>
      </c>
    </row>
    <row r="518" spans="1:12" x14ac:dyDescent="0.25">
      <c r="A518" s="29" t="s">
        <v>18</v>
      </c>
      <c r="B518" s="29" t="s">
        <v>19</v>
      </c>
      <c r="C518" s="29" t="s">
        <v>20</v>
      </c>
      <c r="D518" s="29" t="s">
        <v>21</v>
      </c>
      <c r="E518" s="30" t="s">
        <v>0</v>
      </c>
      <c r="F518" s="30" t="s">
        <v>1</v>
      </c>
      <c r="G518" s="30" t="s">
        <v>2</v>
      </c>
      <c r="H518" s="30"/>
      <c r="I518" s="30"/>
      <c r="J518" s="30" t="s">
        <v>5</v>
      </c>
      <c r="K518" s="336"/>
      <c r="L518" s="335"/>
    </row>
    <row r="519" spans="1:12" ht="15.75" x14ac:dyDescent="0.25">
      <c r="A519" s="231"/>
      <c r="B519" s="232"/>
      <c r="C519" s="233" t="s">
        <v>518</v>
      </c>
      <c r="D519" s="234" t="s">
        <v>519</v>
      </c>
      <c r="E519" s="235">
        <f>SUM(E520:E521)</f>
        <v>30000</v>
      </c>
      <c r="F519" s="235">
        <f t="shared" ref="F519:K519" si="164">SUM(F520:F521)</f>
        <v>70000</v>
      </c>
      <c r="G519" s="235">
        <f t="shared" si="164"/>
        <v>20000</v>
      </c>
      <c r="H519" s="235">
        <f t="shared" si="164"/>
        <v>0</v>
      </c>
      <c r="I519" s="235">
        <f t="shared" si="164"/>
        <v>-20000</v>
      </c>
      <c r="J519" s="235">
        <f t="shared" si="164"/>
        <v>100000</v>
      </c>
      <c r="K519" s="235">
        <f t="shared" si="164"/>
        <v>72884.959999999992</v>
      </c>
      <c r="L519" s="335">
        <f t="shared" si="160"/>
        <v>72.884959999999992</v>
      </c>
    </row>
    <row r="520" spans="1:12" ht="15.75" x14ac:dyDescent="0.25">
      <c r="A520" s="183">
        <v>41</v>
      </c>
      <c r="B520" s="236"/>
      <c r="C520" s="237">
        <v>711001</v>
      </c>
      <c r="D520" s="42" t="s">
        <v>520</v>
      </c>
      <c r="E520" s="50">
        <v>20000</v>
      </c>
      <c r="F520" s="50">
        <v>40000</v>
      </c>
      <c r="G520" s="50">
        <v>20000</v>
      </c>
      <c r="H520" s="50"/>
      <c r="I520" s="50">
        <v>-20000</v>
      </c>
      <c r="J520" s="43">
        <f>E520+F520+G520+H520+I520</f>
        <v>60000</v>
      </c>
      <c r="K520" s="336">
        <v>53324.959999999999</v>
      </c>
      <c r="L520" s="335">
        <f t="shared" si="160"/>
        <v>88.874933333333331</v>
      </c>
    </row>
    <row r="521" spans="1:12" x14ac:dyDescent="0.25">
      <c r="A521" s="238">
        <v>41</v>
      </c>
      <c r="B521" s="55"/>
      <c r="C521" s="238">
        <v>716000</v>
      </c>
      <c r="D521" s="42" t="s">
        <v>521</v>
      </c>
      <c r="E521" s="239">
        <v>10000</v>
      </c>
      <c r="F521" s="239">
        <v>30000</v>
      </c>
      <c r="G521" s="239"/>
      <c r="H521" s="239"/>
      <c r="I521" s="239"/>
      <c r="J521" s="43">
        <f t="shared" ref="J521" si="165">E521+F521+G521</f>
        <v>40000</v>
      </c>
      <c r="K521" s="336">
        <v>19560</v>
      </c>
      <c r="L521" s="335">
        <f t="shared" si="160"/>
        <v>48.9</v>
      </c>
    </row>
    <row r="522" spans="1:12" ht="15.75" x14ac:dyDescent="0.25">
      <c r="A522" s="240"/>
      <c r="B522" s="232"/>
      <c r="C522" s="233" t="s">
        <v>302</v>
      </c>
      <c r="D522" s="241" t="s">
        <v>522</v>
      </c>
      <c r="E522" s="235">
        <f>SUM(E523:E529)</f>
        <v>15000</v>
      </c>
      <c r="F522" s="235">
        <f t="shared" ref="F522:K522" si="166">SUM(F523:F529)</f>
        <v>0</v>
      </c>
      <c r="G522" s="235">
        <f t="shared" si="166"/>
        <v>28000</v>
      </c>
      <c r="H522" s="235">
        <f t="shared" si="166"/>
        <v>0</v>
      </c>
      <c r="I522" s="235">
        <f t="shared" si="166"/>
        <v>-20000</v>
      </c>
      <c r="J522" s="235">
        <f t="shared" si="166"/>
        <v>23000</v>
      </c>
      <c r="K522" s="235">
        <f t="shared" si="166"/>
        <v>6000</v>
      </c>
      <c r="L522" s="335">
        <f t="shared" si="160"/>
        <v>26.086956521739129</v>
      </c>
    </row>
    <row r="523" spans="1:12" x14ac:dyDescent="0.25">
      <c r="A523" s="41">
        <v>111</v>
      </c>
      <c r="B523" s="55"/>
      <c r="C523" s="41">
        <v>717003</v>
      </c>
      <c r="D523" s="40" t="s">
        <v>523</v>
      </c>
      <c r="E523" s="242">
        <v>5000</v>
      </c>
      <c r="F523" s="43"/>
      <c r="G523" s="43"/>
      <c r="H523" s="43"/>
      <c r="I523" s="43"/>
      <c r="J523" s="43">
        <f t="shared" ref="J523:J526" si="167">SUM(E523:I523)</f>
        <v>5000</v>
      </c>
      <c r="K523" s="336">
        <v>0</v>
      </c>
      <c r="L523" s="335">
        <f t="shared" si="160"/>
        <v>0</v>
      </c>
    </row>
    <row r="524" spans="1:12" x14ac:dyDescent="0.25">
      <c r="A524" s="41" t="s">
        <v>659</v>
      </c>
      <c r="B524" s="55"/>
      <c r="C524" s="41" t="s">
        <v>660</v>
      </c>
      <c r="D524" s="40" t="s">
        <v>523</v>
      </c>
      <c r="E524" s="242"/>
      <c r="F524" s="43"/>
      <c r="G524" s="43"/>
      <c r="H524" s="43"/>
      <c r="I524" s="43"/>
      <c r="J524" s="43"/>
      <c r="K524" s="336">
        <v>6000</v>
      </c>
      <c r="L524" s="335"/>
    </row>
    <row r="525" spans="1:12" x14ac:dyDescent="0.25">
      <c r="A525" s="41">
        <v>41</v>
      </c>
      <c r="B525" s="55"/>
      <c r="C525" s="41">
        <v>717001</v>
      </c>
      <c r="D525" s="40" t="s">
        <v>524</v>
      </c>
      <c r="E525" s="242">
        <v>10000</v>
      </c>
      <c r="F525" s="43"/>
      <c r="G525" s="43"/>
      <c r="H525" s="43"/>
      <c r="I525" s="43">
        <v>-10000</v>
      </c>
      <c r="J525" s="43">
        <f t="shared" si="167"/>
        <v>0</v>
      </c>
      <c r="K525" s="336">
        <v>0</v>
      </c>
      <c r="L525" s="335">
        <v>0</v>
      </c>
    </row>
    <row r="526" spans="1:12" x14ac:dyDescent="0.25">
      <c r="A526" s="41">
        <v>111</v>
      </c>
      <c r="B526" s="55"/>
      <c r="C526" s="41" t="s">
        <v>624</v>
      </c>
      <c r="D526" s="40" t="s">
        <v>625</v>
      </c>
      <c r="E526" s="242"/>
      <c r="F526" s="43"/>
      <c r="G526" s="43"/>
      <c r="H526" s="43"/>
      <c r="I526" s="43">
        <v>17000</v>
      </c>
      <c r="J526" s="43">
        <f t="shared" si="167"/>
        <v>17000</v>
      </c>
      <c r="K526" s="336">
        <v>0</v>
      </c>
      <c r="L526" s="335">
        <v>0</v>
      </c>
    </row>
    <row r="527" spans="1:12" x14ac:dyDescent="0.25">
      <c r="A527" s="41">
        <v>41</v>
      </c>
      <c r="B527" s="55"/>
      <c r="C527" s="49" t="s">
        <v>525</v>
      </c>
      <c r="D527" s="40" t="s">
        <v>526</v>
      </c>
      <c r="E527" s="242"/>
      <c r="F527" s="43"/>
      <c r="G527" s="43">
        <v>25000</v>
      </c>
      <c r="H527" s="43"/>
      <c r="I527" s="43">
        <v>-25000</v>
      </c>
      <c r="J527" s="43">
        <f>SUM(E527:I527)</f>
        <v>0</v>
      </c>
      <c r="K527" s="336">
        <v>0</v>
      </c>
      <c r="L527" s="335">
        <v>0</v>
      </c>
    </row>
    <row r="528" spans="1:12" x14ac:dyDescent="0.25">
      <c r="A528" s="41">
        <v>41</v>
      </c>
      <c r="B528" s="55"/>
      <c r="C528" s="49" t="s">
        <v>527</v>
      </c>
      <c r="D528" s="40" t="s">
        <v>528</v>
      </c>
      <c r="E528" s="242"/>
      <c r="F528" s="43"/>
      <c r="G528" s="43">
        <v>2000</v>
      </c>
      <c r="H528" s="43"/>
      <c r="I528" s="43">
        <v>-2000</v>
      </c>
      <c r="J528" s="43">
        <f t="shared" ref="J528:J529" si="168">SUM(E528:I528)</f>
        <v>0</v>
      </c>
      <c r="K528" s="336">
        <v>0</v>
      </c>
      <c r="L528" s="335">
        <v>0</v>
      </c>
    </row>
    <row r="529" spans="1:12" x14ac:dyDescent="0.25">
      <c r="A529" s="41">
        <v>41</v>
      </c>
      <c r="B529" s="55"/>
      <c r="C529" s="49">
        <v>714007</v>
      </c>
      <c r="D529" s="40" t="s">
        <v>529</v>
      </c>
      <c r="E529" s="242"/>
      <c r="F529" s="43"/>
      <c r="G529" s="43">
        <v>1000</v>
      </c>
      <c r="H529" s="43"/>
      <c r="I529" s="43"/>
      <c r="J529" s="43">
        <f t="shared" si="168"/>
        <v>1000</v>
      </c>
      <c r="K529" s="336">
        <v>0</v>
      </c>
      <c r="L529" s="335">
        <f t="shared" si="160"/>
        <v>0</v>
      </c>
    </row>
    <row r="530" spans="1:12" ht="15.75" x14ac:dyDescent="0.25">
      <c r="A530" s="240"/>
      <c r="B530" s="232"/>
      <c r="C530" s="233" t="s">
        <v>332</v>
      </c>
      <c r="D530" s="241" t="s">
        <v>333</v>
      </c>
      <c r="E530" s="235">
        <f>SUM(E531:E532)</f>
        <v>0</v>
      </c>
      <c r="F530" s="235">
        <f t="shared" ref="F530:K530" si="169">SUM(F531:F532)</f>
        <v>0</v>
      </c>
      <c r="G530" s="235">
        <f t="shared" si="169"/>
        <v>0</v>
      </c>
      <c r="H530" s="235">
        <f t="shared" si="169"/>
        <v>0</v>
      </c>
      <c r="I530" s="235">
        <f t="shared" si="169"/>
        <v>0</v>
      </c>
      <c r="J530" s="235">
        <f t="shared" si="169"/>
        <v>0</v>
      </c>
      <c r="K530" s="235">
        <f t="shared" si="169"/>
        <v>0</v>
      </c>
      <c r="L530" s="335">
        <v>0</v>
      </c>
    </row>
    <row r="531" spans="1:12" x14ac:dyDescent="0.25">
      <c r="A531" s="49">
        <v>111</v>
      </c>
      <c r="B531" s="236"/>
      <c r="C531" s="237">
        <v>717001</v>
      </c>
      <c r="D531" s="48" t="s">
        <v>530</v>
      </c>
      <c r="E531" s="227">
        <v>0</v>
      </c>
      <c r="F531" s="50"/>
      <c r="G531" s="51"/>
      <c r="H531" s="51"/>
      <c r="I531" s="51"/>
      <c r="J531" s="43">
        <f t="shared" ref="J531:J532" si="170">E531+F531+G531</f>
        <v>0</v>
      </c>
      <c r="K531" s="336"/>
      <c r="L531" s="335">
        <v>0</v>
      </c>
    </row>
    <row r="532" spans="1:12" x14ac:dyDescent="0.25">
      <c r="A532" s="49">
        <v>41</v>
      </c>
      <c r="B532" s="236"/>
      <c r="C532" s="237">
        <v>717001</v>
      </c>
      <c r="D532" s="48" t="s">
        <v>531</v>
      </c>
      <c r="E532" s="227">
        <v>0</v>
      </c>
      <c r="F532" s="50"/>
      <c r="G532" s="51"/>
      <c r="H532" s="51"/>
      <c r="I532" s="51"/>
      <c r="J532" s="43">
        <f t="shared" si="170"/>
        <v>0</v>
      </c>
      <c r="K532" s="336"/>
      <c r="L532" s="335">
        <v>0</v>
      </c>
    </row>
    <row r="533" spans="1:12" ht="15.75" x14ac:dyDescent="0.25">
      <c r="A533" s="240"/>
      <c r="B533" s="232"/>
      <c r="C533" s="243" t="s">
        <v>368</v>
      </c>
      <c r="D533" s="241" t="s">
        <v>532</v>
      </c>
      <c r="E533" s="244">
        <f>SUM(E534:E540)</f>
        <v>249202</v>
      </c>
      <c r="F533" s="244">
        <f t="shared" ref="F533:K533" si="171">SUM(F534:F540)</f>
        <v>6867</v>
      </c>
      <c r="G533" s="244">
        <f t="shared" si="171"/>
        <v>5000</v>
      </c>
      <c r="H533" s="244">
        <f t="shared" si="171"/>
        <v>0</v>
      </c>
      <c r="I533" s="244">
        <f t="shared" si="171"/>
        <v>-7000</v>
      </c>
      <c r="J533" s="244">
        <f t="shared" si="171"/>
        <v>254069</v>
      </c>
      <c r="K533" s="244">
        <f t="shared" si="171"/>
        <v>147388.46999999997</v>
      </c>
      <c r="L533" s="335">
        <f t="shared" si="160"/>
        <v>58.011197745494329</v>
      </c>
    </row>
    <row r="534" spans="1:12" x14ac:dyDescent="0.25">
      <c r="A534" s="49">
        <v>111</v>
      </c>
      <c r="B534" s="236"/>
      <c r="C534" s="237">
        <v>717001</v>
      </c>
      <c r="D534" s="48" t="s">
        <v>533</v>
      </c>
      <c r="E534" s="227">
        <v>38137</v>
      </c>
      <c r="F534" s="50"/>
      <c r="G534" s="51"/>
      <c r="H534" s="51"/>
      <c r="I534" s="51"/>
      <c r="J534" s="43">
        <f t="shared" ref="J534:J540" si="172">E534+F534+G534</f>
        <v>38137</v>
      </c>
      <c r="K534" s="336">
        <v>38137</v>
      </c>
      <c r="L534" s="335">
        <f t="shared" si="160"/>
        <v>100</v>
      </c>
    </row>
    <row r="535" spans="1:12" x14ac:dyDescent="0.25">
      <c r="A535" s="49">
        <v>41</v>
      </c>
      <c r="B535" s="236"/>
      <c r="C535" s="237">
        <v>717001</v>
      </c>
      <c r="D535" s="48" t="s">
        <v>534</v>
      </c>
      <c r="E535" s="227">
        <v>40296</v>
      </c>
      <c r="F535" s="50"/>
      <c r="G535" s="227">
        <v>5000</v>
      </c>
      <c r="H535" s="227"/>
      <c r="I535" s="227">
        <v>-7000</v>
      </c>
      <c r="J535" s="43">
        <f>E535+F535+G535+H535+I535</f>
        <v>38296</v>
      </c>
      <c r="K535" s="336">
        <v>38612.400000000001</v>
      </c>
      <c r="L535" s="335">
        <f t="shared" si="160"/>
        <v>100.82619594735742</v>
      </c>
    </row>
    <row r="536" spans="1:12" x14ac:dyDescent="0.25">
      <c r="A536" s="49">
        <v>111</v>
      </c>
      <c r="B536" s="236"/>
      <c r="C536" s="237">
        <v>717002</v>
      </c>
      <c r="D536" s="48" t="s">
        <v>535</v>
      </c>
      <c r="E536" s="227">
        <v>162637</v>
      </c>
      <c r="F536" s="50">
        <v>-8133</v>
      </c>
      <c r="G536" s="51"/>
      <c r="H536" s="51"/>
      <c r="I536" s="51"/>
      <c r="J536" s="43">
        <f t="shared" si="172"/>
        <v>154504</v>
      </c>
      <c r="K536" s="336">
        <v>0</v>
      </c>
      <c r="L536" s="335">
        <f t="shared" si="160"/>
        <v>0</v>
      </c>
    </row>
    <row r="537" spans="1:12" x14ac:dyDescent="0.25">
      <c r="A537" s="49" t="s">
        <v>651</v>
      </c>
      <c r="B537" s="236"/>
      <c r="C537" s="237">
        <v>717002</v>
      </c>
      <c r="D537" s="48" t="s">
        <v>535</v>
      </c>
      <c r="E537" s="227">
        <v>0</v>
      </c>
      <c r="F537" s="50"/>
      <c r="G537" s="51"/>
      <c r="H537" s="51"/>
      <c r="I537" s="51"/>
      <c r="J537" s="43">
        <v>0</v>
      </c>
      <c r="K537" s="336">
        <v>50808.3</v>
      </c>
      <c r="L537" s="335">
        <v>0</v>
      </c>
    </row>
    <row r="538" spans="1:12" x14ac:dyDescent="0.25">
      <c r="A538" s="49" t="s">
        <v>652</v>
      </c>
      <c r="B538" s="236"/>
      <c r="C538" s="237">
        <v>717002</v>
      </c>
      <c r="D538" s="48" t="s">
        <v>535</v>
      </c>
      <c r="E538" s="227">
        <v>0</v>
      </c>
      <c r="F538" s="50"/>
      <c r="G538" s="51"/>
      <c r="H538" s="51"/>
      <c r="I538" s="51"/>
      <c r="J538" s="43">
        <v>0</v>
      </c>
      <c r="K538" s="336">
        <v>5977.45</v>
      </c>
      <c r="L538" s="335">
        <v>0</v>
      </c>
    </row>
    <row r="539" spans="1:12" x14ac:dyDescent="0.25">
      <c r="A539" s="49">
        <v>41</v>
      </c>
      <c r="B539" s="236"/>
      <c r="C539" s="237" t="s">
        <v>623</v>
      </c>
      <c r="D539" s="48" t="s">
        <v>537</v>
      </c>
      <c r="E539" s="227">
        <v>0</v>
      </c>
      <c r="F539" s="50">
        <v>15000</v>
      </c>
      <c r="G539" s="51"/>
      <c r="H539" s="51"/>
      <c r="I539" s="51"/>
      <c r="J539" s="43">
        <f t="shared" si="172"/>
        <v>15000</v>
      </c>
      <c r="K539" s="336">
        <v>9580.0499999999993</v>
      </c>
      <c r="L539" s="335">
        <f t="shared" si="160"/>
        <v>63.866999999999997</v>
      </c>
    </row>
    <row r="540" spans="1:12" x14ac:dyDescent="0.25">
      <c r="A540" s="49">
        <v>41</v>
      </c>
      <c r="B540" s="236"/>
      <c r="C540" s="237" t="s">
        <v>536</v>
      </c>
      <c r="D540" s="48" t="s">
        <v>538</v>
      </c>
      <c r="E540" s="227">
        <v>8132</v>
      </c>
      <c r="F540" s="50"/>
      <c r="G540" s="51"/>
      <c r="H540" s="51"/>
      <c r="I540" s="51"/>
      <c r="J540" s="43">
        <f t="shared" si="172"/>
        <v>8132</v>
      </c>
      <c r="K540" s="336">
        <v>4273.2700000000004</v>
      </c>
      <c r="L540" s="335">
        <f t="shared" si="160"/>
        <v>52.548819478603058</v>
      </c>
    </row>
    <row r="541" spans="1:12" ht="15.75" x14ac:dyDescent="0.25">
      <c r="A541" s="245"/>
      <c r="B541" s="232"/>
      <c r="C541" s="233" t="s">
        <v>364</v>
      </c>
      <c r="D541" s="241" t="s">
        <v>539</v>
      </c>
      <c r="E541" s="244">
        <f>SUM(E542:E545)</f>
        <v>0</v>
      </c>
      <c r="F541" s="244">
        <f t="shared" ref="F541:K541" si="173">SUM(F542:F545)</f>
        <v>0</v>
      </c>
      <c r="G541" s="244">
        <f t="shared" si="173"/>
        <v>0</v>
      </c>
      <c r="H541" s="244">
        <f t="shared" si="173"/>
        <v>0</v>
      </c>
      <c r="I541" s="244">
        <f t="shared" si="173"/>
        <v>0</v>
      </c>
      <c r="J541" s="244">
        <f t="shared" si="173"/>
        <v>0</v>
      </c>
      <c r="K541" s="244">
        <f t="shared" si="173"/>
        <v>0</v>
      </c>
      <c r="L541" s="335">
        <v>0</v>
      </c>
    </row>
    <row r="542" spans="1:12" x14ac:dyDescent="0.25">
      <c r="A542" s="49">
        <v>41</v>
      </c>
      <c r="B542" s="236"/>
      <c r="C542" s="49">
        <v>717001</v>
      </c>
      <c r="D542" s="48" t="s">
        <v>540</v>
      </c>
      <c r="E542" s="246"/>
      <c r="F542" s="54"/>
      <c r="G542" s="54"/>
      <c r="H542" s="54"/>
      <c r="I542" s="54"/>
      <c r="J542" s="43">
        <f t="shared" ref="J542:J545" si="174">E542+F542+G542</f>
        <v>0</v>
      </c>
      <c r="K542" s="336"/>
      <c r="L542" s="335">
        <v>0</v>
      </c>
    </row>
    <row r="543" spans="1:12" x14ac:dyDescent="0.25">
      <c r="A543" s="49">
        <v>111</v>
      </c>
      <c r="B543" s="247">
        <v>45</v>
      </c>
      <c r="C543" s="49">
        <v>717001</v>
      </c>
      <c r="D543" s="48" t="s">
        <v>541</v>
      </c>
      <c r="E543" s="246"/>
      <c r="F543" s="54"/>
      <c r="G543" s="54"/>
      <c r="H543" s="54"/>
      <c r="I543" s="54"/>
      <c r="J543" s="43">
        <f t="shared" si="174"/>
        <v>0</v>
      </c>
      <c r="K543" s="336"/>
      <c r="L543" s="335">
        <v>0</v>
      </c>
    </row>
    <row r="544" spans="1:12" x14ac:dyDescent="0.25">
      <c r="A544" s="49">
        <v>41</v>
      </c>
      <c r="B544" s="236"/>
      <c r="C544" s="49">
        <v>717001</v>
      </c>
      <c r="D544" s="48" t="s">
        <v>542</v>
      </c>
      <c r="E544" s="246"/>
      <c r="F544" s="54"/>
      <c r="G544" s="54"/>
      <c r="H544" s="54"/>
      <c r="I544" s="54"/>
      <c r="J544" s="43">
        <f t="shared" si="174"/>
        <v>0</v>
      </c>
      <c r="K544" s="336"/>
      <c r="L544" s="335">
        <v>0</v>
      </c>
    </row>
    <row r="545" spans="1:12" x14ac:dyDescent="0.25">
      <c r="A545" s="49">
        <v>41</v>
      </c>
      <c r="B545" s="236"/>
      <c r="C545" s="49">
        <v>717001</v>
      </c>
      <c r="D545" s="48" t="s">
        <v>543</v>
      </c>
      <c r="E545" s="246"/>
      <c r="F545" s="54"/>
      <c r="G545" s="54"/>
      <c r="H545" s="54"/>
      <c r="I545" s="54"/>
      <c r="J545" s="43">
        <f t="shared" si="174"/>
        <v>0</v>
      </c>
      <c r="K545" s="336"/>
      <c r="L545" s="335">
        <v>0</v>
      </c>
    </row>
    <row r="546" spans="1:12" ht="15.75" x14ac:dyDescent="0.25">
      <c r="A546" s="245"/>
      <c r="B546" s="232"/>
      <c r="C546" s="233" t="s">
        <v>431</v>
      </c>
      <c r="D546" s="241" t="s">
        <v>544</v>
      </c>
      <c r="E546" s="244">
        <f>E547</f>
        <v>0</v>
      </c>
      <c r="F546" s="244">
        <f t="shared" ref="F546:K546" si="175">F547</f>
        <v>0</v>
      </c>
      <c r="G546" s="244">
        <f t="shared" si="175"/>
        <v>0</v>
      </c>
      <c r="H546" s="244">
        <f t="shared" si="175"/>
        <v>0</v>
      </c>
      <c r="I546" s="244">
        <f t="shared" si="175"/>
        <v>0</v>
      </c>
      <c r="J546" s="244">
        <f t="shared" si="175"/>
        <v>0</v>
      </c>
      <c r="K546" s="244">
        <f t="shared" si="175"/>
        <v>0</v>
      </c>
      <c r="L546" s="335">
        <v>0</v>
      </c>
    </row>
    <row r="547" spans="1:12" x14ac:dyDescent="0.25">
      <c r="A547" s="49">
        <v>41</v>
      </c>
      <c r="B547" s="236"/>
      <c r="C547" s="49">
        <v>717002</v>
      </c>
      <c r="D547" s="48" t="s">
        <v>545</v>
      </c>
      <c r="E547" s="246"/>
      <c r="F547" s="54"/>
      <c r="G547" s="54"/>
      <c r="H547" s="54"/>
      <c r="I547" s="54"/>
      <c r="J547" s="43">
        <f t="shared" ref="J547" si="176">E547+F547+G547</f>
        <v>0</v>
      </c>
      <c r="K547" s="336"/>
      <c r="L547" s="335">
        <v>0</v>
      </c>
    </row>
    <row r="548" spans="1:12" ht="15.75" x14ac:dyDescent="0.25">
      <c r="A548" s="245"/>
      <c r="B548" s="232"/>
      <c r="C548" s="233" t="s">
        <v>425</v>
      </c>
      <c r="D548" s="241" t="s">
        <v>426</v>
      </c>
      <c r="E548" s="244">
        <f>SUM(E549:E552)</f>
        <v>80000</v>
      </c>
      <c r="F548" s="244">
        <f t="shared" ref="F548:K548" si="177">SUM(F549:F552)</f>
        <v>0</v>
      </c>
      <c r="G548" s="244">
        <f t="shared" si="177"/>
        <v>0</v>
      </c>
      <c r="H548" s="244">
        <f t="shared" si="177"/>
        <v>0</v>
      </c>
      <c r="I548" s="244">
        <f t="shared" si="177"/>
        <v>-80000</v>
      </c>
      <c r="J548" s="244">
        <f t="shared" si="177"/>
        <v>0</v>
      </c>
      <c r="K548" s="244">
        <f t="shared" si="177"/>
        <v>0</v>
      </c>
      <c r="L548" s="335">
        <v>0</v>
      </c>
    </row>
    <row r="549" spans="1:12" x14ac:dyDescent="0.25">
      <c r="A549" s="49" t="s">
        <v>180</v>
      </c>
      <c r="B549" s="236"/>
      <c r="C549" s="49">
        <v>717002</v>
      </c>
      <c r="D549" s="48" t="s">
        <v>195</v>
      </c>
      <c r="E549" s="248">
        <v>75000</v>
      </c>
      <c r="F549" s="54"/>
      <c r="G549" s="54"/>
      <c r="H549" s="54"/>
      <c r="I549" s="54">
        <v>-75000</v>
      </c>
      <c r="J549" s="43">
        <f>E549+F549+I549</f>
        <v>0</v>
      </c>
      <c r="K549" s="336">
        <v>0</v>
      </c>
      <c r="L549" s="335">
        <v>0</v>
      </c>
    </row>
    <row r="550" spans="1:12" x14ac:dyDescent="0.25">
      <c r="A550" s="49">
        <v>41</v>
      </c>
      <c r="B550" s="236"/>
      <c r="C550" s="49">
        <v>717002</v>
      </c>
      <c r="D550" s="48" t="s">
        <v>546</v>
      </c>
      <c r="E550" s="248">
        <v>5000</v>
      </c>
      <c r="F550" s="54"/>
      <c r="G550" s="54"/>
      <c r="H550" s="54"/>
      <c r="I550" s="54">
        <v>-5000</v>
      </c>
      <c r="J550" s="43">
        <f>E550+F550+I550</f>
        <v>0</v>
      </c>
      <c r="K550" s="336">
        <v>0</v>
      </c>
      <c r="L550" s="335">
        <v>0</v>
      </c>
    </row>
    <row r="551" spans="1:12" x14ac:dyDescent="0.25">
      <c r="A551" s="49">
        <v>111</v>
      </c>
      <c r="B551" s="236"/>
      <c r="C551" s="49"/>
      <c r="D551" s="48" t="s">
        <v>626</v>
      </c>
      <c r="E551" s="248"/>
      <c r="F551" s="54"/>
      <c r="G551" s="54"/>
      <c r="H551" s="54"/>
      <c r="I551" s="54">
        <v>0</v>
      </c>
      <c r="J551" s="43">
        <f t="shared" ref="J551:J552" si="178">E551+F551+I551</f>
        <v>0</v>
      </c>
      <c r="K551" s="336">
        <v>0</v>
      </c>
      <c r="L551" s="335">
        <v>0</v>
      </c>
    </row>
    <row r="552" spans="1:12" x14ac:dyDescent="0.25">
      <c r="A552" s="49">
        <v>41</v>
      </c>
      <c r="B552" s="236"/>
      <c r="C552" s="49"/>
      <c r="D552" s="48" t="s">
        <v>627</v>
      </c>
      <c r="E552" s="248"/>
      <c r="F552" s="54"/>
      <c r="G552" s="54"/>
      <c r="H552" s="54"/>
      <c r="I552" s="54">
        <v>0</v>
      </c>
      <c r="J552" s="43">
        <f t="shared" si="178"/>
        <v>0</v>
      </c>
      <c r="K552" s="336">
        <v>0</v>
      </c>
      <c r="L552" s="335">
        <v>0</v>
      </c>
    </row>
    <row r="553" spans="1:12" ht="15.75" x14ac:dyDescent="0.25">
      <c r="A553" s="245"/>
      <c r="B553" s="232"/>
      <c r="C553" s="249" t="s">
        <v>547</v>
      </c>
      <c r="D553" s="241" t="s">
        <v>548</v>
      </c>
      <c r="E553" s="244">
        <f>E554+E555+E558</f>
        <v>0</v>
      </c>
      <c r="F553" s="244">
        <f>SUM(F554:F558)</f>
        <v>40000</v>
      </c>
      <c r="G553" s="244">
        <f t="shared" ref="G553:K553" si="179">SUM(G554:G558)</f>
        <v>12500</v>
      </c>
      <c r="H553" s="244">
        <f t="shared" si="179"/>
        <v>138294</v>
      </c>
      <c r="I553" s="244">
        <f t="shared" si="179"/>
        <v>16501</v>
      </c>
      <c r="J553" s="244">
        <f t="shared" si="179"/>
        <v>207295</v>
      </c>
      <c r="K553" s="244">
        <f t="shared" si="179"/>
        <v>197620.84999999998</v>
      </c>
      <c r="L553" s="335">
        <f t="shared" si="160"/>
        <v>95.333148411683823</v>
      </c>
    </row>
    <row r="554" spans="1:12" x14ac:dyDescent="0.25">
      <c r="A554" s="49">
        <v>41</v>
      </c>
      <c r="B554" s="236"/>
      <c r="C554" s="49">
        <v>712001</v>
      </c>
      <c r="D554" s="48" t="s">
        <v>549</v>
      </c>
      <c r="E554" s="248">
        <v>0</v>
      </c>
      <c r="F554" s="54">
        <v>40000</v>
      </c>
      <c r="G554" s="54"/>
      <c r="H554" s="54"/>
      <c r="I554" s="54">
        <v>21501</v>
      </c>
      <c r="J554" s="54">
        <f>SUM(E554:I554)</f>
        <v>61501</v>
      </c>
      <c r="K554" s="336">
        <v>61500.2</v>
      </c>
      <c r="L554" s="335">
        <f t="shared" si="160"/>
        <v>99.998699208142952</v>
      </c>
    </row>
    <row r="555" spans="1:12" x14ac:dyDescent="0.25">
      <c r="A555" s="49">
        <v>41</v>
      </c>
      <c r="B555" s="236"/>
      <c r="C555" s="49">
        <v>717002</v>
      </c>
      <c r="D555" s="48" t="s">
        <v>622</v>
      </c>
      <c r="E555" s="248"/>
      <c r="F555" s="54"/>
      <c r="G555" s="54">
        <v>7500</v>
      </c>
      <c r="H555" s="54">
        <v>8121</v>
      </c>
      <c r="I555" s="54"/>
      <c r="J555" s="54">
        <f>SUM(E555:H555)</f>
        <v>15621</v>
      </c>
      <c r="K555" s="336">
        <v>16120.65</v>
      </c>
      <c r="L555" s="335">
        <f t="shared" si="160"/>
        <v>103.19857883618207</v>
      </c>
    </row>
    <row r="556" spans="1:12" x14ac:dyDescent="0.25">
      <c r="A556" s="49">
        <v>41</v>
      </c>
      <c r="B556" s="236"/>
      <c r="C556" s="49" t="s">
        <v>550</v>
      </c>
      <c r="D556" s="48" t="s">
        <v>551</v>
      </c>
      <c r="E556" s="248"/>
      <c r="F556" s="54"/>
      <c r="G556" s="54"/>
      <c r="H556" s="54">
        <v>10173</v>
      </c>
      <c r="I556" s="54"/>
      <c r="J556" s="54">
        <f t="shared" ref="J556" si="180">SUM(E556:H556)</f>
        <v>10173</v>
      </c>
      <c r="K556" s="336">
        <v>0</v>
      </c>
      <c r="L556" s="335">
        <f t="shared" si="160"/>
        <v>0</v>
      </c>
    </row>
    <row r="557" spans="1:12" x14ac:dyDescent="0.25">
      <c r="A557" s="49">
        <v>111</v>
      </c>
      <c r="B557" s="236"/>
      <c r="C557" s="49" t="s">
        <v>552</v>
      </c>
      <c r="D557" s="48" t="s">
        <v>553</v>
      </c>
      <c r="E557" s="248"/>
      <c r="F557" s="54"/>
      <c r="G557" s="54"/>
      <c r="H557" s="54">
        <v>120000</v>
      </c>
      <c r="I557" s="54"/>
      <c r="J557" s="54">
        <f>SUM(E557:I557)</f>
        <v>120000</v>
      </c>
      <c r="K557" s="336">
        <v>120000</v>
      </c>
      <c r="L557" s="335">
        <f t="shared" si="160"/>
        <v>100</v>
      </c>
    </row>
    <row r="558" spans="1:12" x14ac:dyDescent="0.25">
      <c r="A558" s="49">
        <v>41</v>
      </c>
      <c r="B558" s="236"/>
      <c r="C558" s="49">
        <v>718005</v>
      </c>
      <c r="D558" s="48" t="s">
        <v>554</v>
      </c>
      <c r="E558" s="248"/>
      <c r="F558" s="54"/>
      <c r="G558" s="54">
        <v>5000</v>
      </c>
      <c r="H558" s="54"/>
      <c r="I558" s="54">
        <v>-5000</v>
      </c>
      <c r="J558" s="54">
        <f>SUM(E558:I558)</f>
        <v>0</v>
      </c>
      <c r="K558" s="336">
        <v>0</v>
      </c>
      <c r="L558" s="335">
        <v>0</v>
      </c>
    </row>
    <row r="559" spans="1:12" ht="18.75" x14ac:dyDescent="0.3">
      <c r="A559" s="71" t="s">
        <v>555</v>
      </c>
      <c r="B559" s="71"/>
      <c r="C559" s="72"/>
      <c r="D559" s="72"/>
      <c r="E559" s="28">
        <f>E561+E572+E575+E578</f>
        <v>366322</v>
      </c>
      <c r="F559" s="28">
        <f t="shared" ref="F559:I559" si="181">F561+F572+F575+F578</f>
        <v>22362</v>
      </c>
      <c r="G559" s="28">
        <f t="shared" si="181"/>
        <v>0</v>
      </c>
      <c r="H559" s="28">
        <f t="shared" si="181"/>
        <v>0</v>
      </c>
      <c r="I559" s="28">
        <f t="shared" si="181"/>
        <v>31009</v>
      </c>
      <c r="J559" s="250">
        <f>J561+J572+J575+J578</f>
        <v>419693</v>
      </c>
      <c r="K559" s="250">
        <f>K561+K572+K575+K578</f>
        <v>444270.93</v>
      </c>
      <c r="L559" s="335">
        <f t="shared" si="160"/>
        <v>105.85616867567484</v>
      </c>
    </row>
    <row r="560" spans="1:12" x14ac:dyDescent="0.25">
      <c r="A560" s="29" t="s">
        <v>18</v>
      </c>
      <c r="B560" s="29" t="s">
        <v>19</v>
      </c>
      <c r="C560" s="29" t="s">
        <v>20</v>
      </c>
      <c r="D560" s="29" t="s">
        <v>21</v>
      </c>
      <c r="E560" s="30" t="s">
        <v>0</v>
      </c>
      <c r="F560" s="30" t="s">
        <v>1</v>
      </c>
      <c r="G560" s="30" t="s">
        <v>2</v>
      </c>
      <c r="H560" s="30"/>
      <c r="I560" s="30"/>
      <c r="J560" s="30" t="s">
        <v>5</v>
      </c>
      <c r="L560" s="335"/>
    </row>
    <row r="561" spans="1:12" ht="15.75" x14ac:dyDescent="0.25">
      <c r="A561" s="32"/>
      <c r="B561" s="32"/>
      <c r="C561" s="32"/>
      <c r="D561" s="251" t="s">
        <v>556</v>
      </c>
      <c r="E561" s="34">
        <f>SUM(E562:E571)</f>
        <v>310036</v>
      </c>
      <c r="F561" s="34">
        <f t="shared" ref="F561:K561" si="182">SUM(F562:F571)</f>
        <v>22362</v>
      </c>
      <c r="G561" s="34">
        <f t="shared" si="182"/>
        <v>0</v>
      </c>
      <c r="H561" s="34">
        <f t="shared" si="182"/>
        <v>0</v>
      </c>
      <c r="I561" s="34">
        <f t="shared" si="182"/>
        <v>26731</v>
      </c>
      <c r="J561" s="34">
        <f>SUM(J562:J571)</f>
        <v>359129</v>
      </c>
      <c r="K561" s="34">
        <f t="shared" si="182"/>
        <v>444270.93</v>
      </c>
      <c r="L561" s="335">
        <f t="shared" si="160"/>
        <v>123.7078960484951</v>
      </c>
    </row>
    <row r="562" spans="1:12" ht="15.75" x14ac:dyDescent="0.25">
      <c r="A562" s="75"/>
      <c r="B562" s="75"/>
      <c r="C562" s="75"/>
      <c r="D562" s="35" t="s">
        <v>557</v>
      </c>
      <c r="E562" s="85">
        <f>121455+128205</f>
        <v>249660</v>
      </c>
      <c r="F562" s="85">
        <v>61342</v>
      </c>
      <c r="G562" s="85"/>
      <c r="H562" s="85"/>
      <c r="I562" s="85">
        <v>15871</v>
      </c>
      <c r="J562" s="43">
        <f>E562+F562+G562+H562+I562</f>
        <v>326873</v>
      </c>
      <c r="K562">
        <v>444270.93</v>
      </c>
      <c r="L562" s="335">
        <f t="shared" si="160"/>
        <v>135.9154564616839</v>
      </c>
    </row>
    <row r="563" spans="1:12" ht="15.75" x14ac:dyDescent="0.25">
      <c r="A563" s="75"/>
      <c r="B563" s="75"/>
      <c r="C563" s="75"/>
      <c r="D563" s="40" t="s">
        <v>558</v>
      </c>
      <c r="E563" s="85">
        <f>900+756+1500+944</f>
        <v>4100</v>
      </c>
      <c r="F563" s="85">
        <v>-740</v>
      </c>
      <c r="G563" s="85"/>
      <c r="H563" s="85"/>
      <c r="I563" s="85">
        <v>1900</v>
      </c>
      <c r="J563" s="43">
        <f t="shared" ref="J563:J573" si="183">E563+F563+G563+H563+I563</f>
        <v>5260</v>
      </c>
      <c r="L563" s="335">
        <f t="shared" si="160"/>
        <v>0</v>
      </c>
    </row>
    <row r="564" spans="1:12" ht="15.75" x14ac:dyDescent="0.25">
      <c r="A564" s="75"/>
      <c r="B564" s="75"/>
      <c r="C564" s="75"/>
      <c r="D564" s="40" t="s">
        <v>559</v>
      </c>
      <c r="E564" s="85">
        <f>1283+1647</f>
        <v>2930</v>
      </c>
      <c r="F564" s="85">
        <v>-80</v>
      </c>
      <c r="G564" s="85"/>
      <c r="H564" s="85"/>
      <c r="I564" s="85">
        <v>120</v>
      </c>
      <c r="J564" s="43">
        <f t="shared" si="183"/>
        <v>2970</v>
      </c>
      <c r="L564" s="335">
        <f t="shared" si="160"/>
        <v>0</v>
      </c>
    </row>
    <row r="565" spans="1:12" ht="15.75" x14ac:dyDescent="0.25">
      <c r="A565" s="75"/>
      <c r="B565" s="75"/>
      <c r="C565" s="75"/>
      <c r="D565" s="40" t="s">
        <v>560</v>
      </c>
      <c r="E565" s="85">
        <f>438+562</f>
        <v>1000</v>
      </c>
      <c r="F565" s="85">
        <v>-100</v>
      </c>
      <c r="G565" s="85"/>
      <c r="H565" s="85"/>
      <c r="I565" s="85">
        <v>60</v>
      </c>
      <c r="J565" s="43">
        <f t="shared" si="183"/>
        <v>960</v>
      </c>
      <c r="L565" s="335">
        <f t="shared" si="160"/>
        <v>0</v>
      </c>
    </row>
    <row r="566" spans="1:12" ht="15.75" x14ac:dyDescent="0.25">
      <c r="A566" s="75"/>
      <c r="B566" s="75"/>
      <c r="C566" s="75"/>
      <c r="D566" s="40" t="s">
        <v>561</v>
      </c>
      <c r="E566" s="85">
        <f>452+544</f>
        <v>996</v>
      </c>
      <c r="F566" s="85"/>
      <c r="G566" s="85"/>
      <c r="H566" s="85"/>
      <c r="I566" s="85">
        <v>964</v>
      </c>
      <c r="J566" s="43">
        <f t="shared" si="183"/>
        <v>1960</v>
      </c>
      <c r="L566" s="335">
        <f t="shared" si="160"/>
        <v>0</v>
      </c>
    </row>
    <row r="567" spans="1:12" ht="15.75" x14ac:dyDescent="0.25">
      <c r="A567" s="75"/>
      <c r="B567" s="75"/>
      <c r="C567" s="75"/>
      <c r="D567" s="40" t="s">
        <v>562</v>
      </c>
      <c r="E567" s="85">
        <v>60</v>
      </c>
      <c r="F567" s="85"/>
      <c r="G567" s="85"/>
      <c r="H567" s="85"/>
      <c r="I567" s="85">
        <v>386</v>
      </c>
      <c r="J567" s="43">
        <f t="shared" si="183"/>
        <v>446</v>
      </c>
      <c r="L567" s="335">
        <f t="shared" si="160"/>
        <v>0</v>
      </c>
    </row>
    <row r="568" spans="1:12" ht="15.75" x14ac:dyDescent="0.25">
      <c r="A568" s="75"/>
      <c r="B568" s="75"/>
      <c r="C568" s="75"/>
      <c r="D568" s="40" t="s">
        <v>563</v>
      </c>
      <c r="E568" s="85">
        <f>1800</f>
        <v>1800</v>
      </c>
      <c r="F568" s="85">
        <v>-750</v>
      </c>
      <c r="G568" s="85"/>
      <c r="H568" s="85"/>
      <c r="I568" s="85"/>
      <c r="J568" s="43">
        <f t="shared" si="183"/>
        <v>1050</v>
      </c>
      <c r="L568" s="335">
        <f t="shared" si="160"/>
        <v>0</v>
      </c>
    </row>
    <row r="569" spans="1:12" ht="15.75" x14ac:dyDescent="0.25">
      <c r="A569" s="75"/>
      <c r="B569" s="75"/>
      <c r="C569" s="75"/>
      <c r="D569" s="40" t="s">
        <v>564</v>
      </c>
      <c r="E569" s="85">
        <v>1650</v>
      </c>
      <c r="F569" s="85">
        <v>150</v>
      </c>
      <c r="G569" s="85"/>
      <c r="H569" s="85"/>
      <c r="I569" s="85"/>
      <c r="J569" s="43">
        <f t="shared" si="183"/>
        <v>1800</v>
      </c>
      <c r="L569" s="335">
        <f t="shared" si="160"/>
        <v>0</v>
      </c>
    </row>
    <row r="570" spans="1:12" ht="15.75" x14ac:dyDescent="0.25">
      <c r="A570" s="75"/>
      <c r="B570" s="75"/>
      <c r="C570" s="75"/>
      <c r="D570" s="40" t="s">
        <v>154</v>
      </c>
      <c r="E570" s="85">
        <f>3370+4322+1230+1578</f>
        <v>10500</v>
      </c>
      <c r="F570" s="85">
        <v>-120</v>
      </c>
      <c r="G570" s="85"/>
      <c r="H570" s="85"/>
      <c r="I570" s="85">
        <v>7430</v>
      </c>
      <c r="J570" s="43">
        <f t="shared" si="183"/>
        <v>17810</v>
      </c>
      <c r="L570" s="335">
        <f t="shared" si="160"/>
        <v>0</v>
      </c>
    </row>
    <row r="571" spans="1:12" ht="15.75" x14ac:dyDescent="0.25">
      <c r="A571" s="75"/>
      <c r="B571" s="75"/>
      <c r="C571" s="75"/>
      <c r="D571" s="40" t="s">
        <v>565</v>
      </c>
      <c r="E571" s="85">
        <f>16358+20982</f>
        <v>37340</v>
      </c>
      <c r="F571" s="85">
        <v>-37340</v>
      </c>
      <c r="G571" s="85"/>
      <c r="H571" s="85"/>
      <c r="I571" s="85"/>
      <c r="J571" s="43">
        <f t="shared" si="183"/>
        <v>0</v>
      </c>
      <c r="L571" s="335">
        <v>0</v>
      </c>
    </row>
    <row r="572" spans="1:12" ht="15.75" x14ac:dyDescent="0.25">
      <c r="A572" s="32"/>
      <c r="B572" s="32"/>
      <c r="C572" s="32"/>
      <c r="D572" s="33" t="s">
        <v>566</v>
      </c>
      <c r="E572" s="34">
        <f>SUM(E573:E574)</f>
        <v>15750</v>
      </c>
      <c r="F572" s="34">
        <f t="shared" ref="F572:K572" si="184">SUM(F573:F574)</f>
        <v>0</v>
      </c>
      <c r="G572" s="34">
        <f t="shared" si="184"/>
        <v>0</v>
      </c>
      <c r="H572" s="34">
        <f t="shared" si="184"/>
        <v>0</v>
      </c>
      <c r="I572" s="34">
        <f t="shared" si="184"/>
        <v>2891</v>
      </c>
      <c r="J572" s="34">
        <f t="shared" si="184"/>
        <v>18641</v>
      </c>
      <c r="K572" s="34">
        <f t="shared" si="184"/>
        <v>0</v>
      </c>
      <c r="L572" s="335">
        <f t="shared" si="160"/>
        <v>0</v>
      </c>
    </row>
    <row r="573" spans="1:12" ht="15.75" x14ac:dyDescent="0.25">
      <c r="A573" s="75"/>
      <c r="B573" s="75"/>
      <c r="C573" s="75"/>
      <c r="D573" s="40" t="s">
        <v>567</v>
      </c>
      <c r="E573" s="85">
        <v>13495</v>
      </c>
      <c r="F573" s="85"/>
      <c r="G573" s="85"/>
      <c r="H573" s="85"/>
      <c r="I573" s="85">
        <v>2891</v>
      </c>
      <c r="J573" s="43">
        <f t="shared" si="183"/>
        <v>16386</v>
      </c>
      <c r="L573" s="335">
        <f t="shared" si="160"/>
        <v>0</v>
      </c>
    </row>
    <row r="574" spans="1:12" ht="15.75" x14ac:dyDescent="0.25">
      <c r="A574" s="75"/>
      <c r="B574" s="75"/>
      <c r="C574" s="75"/>
      <c r="D574" s="40" t="s">
        <v>568</v>
      </c>
      <c r="E574" s="85">
        <v>2255</v>
      </c>
      <c r="F574" s="85"/>
      <c r="G574" s="85"/>
      <c r="H574" s="85"/>
      <c r="I574" s="85"/>
      <c r="J574" s="43">
        <f t="shared" ref="J574" si="185">E574+F574+G574</f>
        <v>2255</v>
      </c>
      <c r="L574" s="335">
        <f t="shared" si="160"/>
        <v>0</v>
      </c>
    </row>
    <row r="575" spans="1:12" ht="15.75" x14ac:dyDescent="0.25">
      <c r="A575" s="32"/>
      <c r="B575" s="32"/>
      <c r="C575" s="32"/>
      <c r="D575" s="33" t="s">
        <v>569</v>
      </c>
      <c r="E575" s="34">
        <f>SUM(E576:E577)</f>
        <v>39000</v>
      </c>
      <c r="F575" s="34">
        <f t="shared" ref="F575:K575" si="186">SUM(F576:F577)</f>
        <v>0</v>
      </c>
      <c r="G575" s="34">
        <f t="shared" si="186"/>
        <v>0</v>
      </c>
      <c r="H575" s="34">
        <f t="shared" si="186"/>
        <v>0</v>
      </c>
      <c r="I575" s="34">
        <f t="shared" si="186"/>
        <v>1387</v>
      </c>
      <c r="J575" s="34">
        <f t="shared" si="186"/>
        <v>40387</v>
      </c>
      <c r="K575" s="34">
        <f t="shared" si="186"/>
        <v>0</v>
      </c>
      <c r="L575" s="335">
        <f t="shared" si="160"/>
        <v>0</v>
      </c>
    </row>
    <row r="576" spans="1:12" ht="15.75" x14ac:dyDescent="0.25">
      <c r="A576" s="75"/>
      <c r="B576" s="75"/>
      <c r="C576" s="75"/>
      <c r="D576" s="40" t="s">
        <v>567</v>
      </c>
      <c r="E576" s="85">
        <v>29689</v>
      </c>
      <c r="F576" s="85"/>
      <c r="G576" s="85"/>
      <c r="H576" s="85"/>
      <c r="I576" s="85">
        <v>1387</v>
      </c>
      <c r="J576" s="43">
        <f t="shared" ref="J576" si="187">E576+F576+G576+H576+I576</f>
        <v>31076</v>
      </c>
      <c r="L576" s="335">
        <f t="shared" si="160"/>
        <v>0</v>
      </c>
    </row>
    <row r="577" spans="1:12" ht="15.75" x14ac:dyDescent="0.25">
      <c r="A577" s="114"/>
      <c r="B577" s="114"/>
      <c r="C577" s="75"/>
      <c r="D577" s="40" t="s">
        <v>565</v>
      </c>
      <c r="E577" s="117">
        <v>9311</v>
      </c>
      <c r="F577" s="117"/>
      <c r="G577" s="117"/>
      <c r="H577" s="117"/>
      <c r="I577" s="117"/>
      <c r="J577" s="43">
        <f t="shared" ref="J577" si="188">E577+F577+G577</f>
        <v>9311</v>
      </c>
      <c r="L577" s="335">
        <f t="shared" si="160"/>
        <v>0</v>
      </c>
    </row>
    <row r="578" spans="1:12" ht="15.75" x14ac:dyDescent="0.25">
      <c r="A578" s="252"/>
      <c r="B578" s="252"/>
      <c r="C578" s="32"/>
      <c r="D578" s="33" t="s">
        <v>570</v>
      </c>
      <c r="E578" s="253">
        <f>SUM(E579:E580)</f>
        <v>1536</v>
      </c>
      <c r="F578" s="253">
        <f t="shared" ref="F578:K578" si="189">SUM(F579:F580)</f>
        <v>0</v>
      </c>
      <c r="G578" s="253">
        <f t="shared" si="189"/>
        <v>0</v>
      </c>
      <c r="H578" s="253">
        <f t="shared" si="189"/>
        <v>0</v>
      </c>
      <c r="I578" s="253">
        <f t="shared" si="189"/>
        <v>0</v>
      </c>
      <c r="J578" s="253">
        <f t="shared" si="189"/>
        <v>1536</v>
      </c>
      <c r="K578" s="253">
        <f t="shared" si="189"/>
        <v>0</v>
      </c>
      <c r="L578" s="335">
        <f t="shared" si="160"/>
        <v>0</v>
      </c>
    </row>
    <row r="579" spans="1:12" ht="15.75" x14ac:dyDescent="0.25">
      <c r="A579" s="114"/>
      <c r="B579" s="114"/>
      <c r="C579" s="114"/>
      <c r="D579" s="254" t="s">
        <v>571</v>
      </c>
      <c r="E579" s="117">
        <v>1320</v>
      </c>
      <c r="F579" s="117"/>
      <c r="G579" s="117"/>
      <c r="H579" s="117"/>
      <c r="I579" s="117"/>
      <c r="J579" s="43">
        <f t="shared" ref="J579" si="190">E579+F579+G579+H579+I579</f>
        <v>1320</v>
      </c>
      <c r="L579" s="335">
        <f t="shared" si="160"/>
        <v>0</v>
      </c>
    </row>
    <row r="580" spans="1:12" ht="16.5" thickBot="1" x14ac:dyDescent="0.3">
      <c r="A580" s="75"/>
      <c r="B580" s="75"/>
      <c r="C580" s="75"/>
      <c r="D580" s="40" t="s">
        <v>572</v>
      </c>
      <c r="E580" s="85">
        <v>216</v>
      </c>
      <c r="F580" s="85"/>
      <c r="G580" s="85"/>
      <c r="H580" s="85"/>
      <c r="I580" s="85"/>
      <c r="J580" s="43">
        <f t="shared" ref="J580" si="191">E580+F580+G580</f>
        <v>216</v>
      </c>
      <c r="L580" s="335">
        <f t="shared" si="160"/>
        <v>0</v>
      </c>
    </row>
    <row r="581" spans="1:12" ht="19.5" thickBot="1" x14ac:dyDescent="0.35">
      <c r="A581" s="255" t="s">
        <v>573</v>
      </c>
      <c r="B581" s="256"/>
      <c r="C581" s="256"/>
      <c r="D581" s="257"/>
      <c r="E581" s="258"/>
      <c r="F581" s="259"/>
      <c r="G581" s="259"/>
      <c r="H581" s="259"/>
      <c r="I581" s="259"/>
      <c r="J581" s="259"/>
      <c r="L581" s="335"/>
    </row>
    <row r="582" spans="1:12" ht="15.75" x14ac:dyDescent="0.25">
      <c r="A582" s="359" t="s">
        <v>574</v>
      </c>
      <c r="B582" s="360"/>
      <c r="C582" s="360"/>
      <c r="D582" s="361"/>
      <c r="E582" s="260">
        <f>E585</f>
        <v>37880</v>
      </c>
      <c r="F582" s="260">
        <f t="shared" ref="F582:K582" si="192">F585</f>
        <v>147121</v>
      </c>
      <c r="G582" s="260">
        <f t="shared" si="192"/>
        <v>100000</v>
      </c>
      <c r="H582" s="260">
        <f t="shared" si="192"/>
        <v>0</v>
      </c>
      <c r="I582" s="260">
        <f t="shared" si="192"/>
        <v>836</v>
      </c>
      <c r="J582" s="260">
        <f t="shared" si="192"/>
        <v>285837</v>
      </c>
      <c r="K582" s="260">
        <f t="shared" si="192"/>
        <v>237635.16999999998</v>
      </c>
      <c r="L582" s="335">
        <f t="shared" ref="L582:L608" si="193">K582/J582*100</f>
        <v>83.136602329299564</v>
      </c>
    </row>
    <row r="583" spans="1:12" ht="15.75" x14ac:dyDescent="0.25">
      <c r="A583" s="362" t="s">
        <v>575</v>
      </c>
      <c r="B583" s="363"/>
      <c r="C583" s="363"/>
      <c r="D583" s="364"/>
      <c r="E583" s="261">
        <f>E599</f>
        <v>39034</v>
      </c>
      <c r="F583" s="261">
        <f t="shared" ref="F583:I583" si="194">F599</f>
        <v>22715</v>
      </c>
      <c r="G583" s="261">
        <f t="shared" si="194"/>
        <v>22780</v>
      </c>
      <c r="H583" s="261">
        <f t="shared" si="194"/>
        <v>0</v>
      </c>
      <c r="I583" s="261">
        <f t="shared" si="194"/>
        <v>0</v>
      </c>
      <c r="J583" s="261">
        <f>J599</f>
        <v>84529</v>
      </c>
      <c r="K583" s="261">
        <f>K599</f>
        <v>58247.9</v>
      </c>
      <c r="L583" s="335">
        <f t="shared" si="193"/>
        <v>68.908776869476753</v>
      </c>
    </row>
    <row r="584" spans="1:12" ht="18.75" x14ac:dyDescent="0.3">
      <c r="A584" s="365" t="s">
        <v>16</v>
      </c>
      <c r="B584" s="366"/>
      <c r="C584" s="366"/>
      <c r="D584" s="366"/>
      <c r="E584" s="19">
        <f>E582-E583</f>
        <v>-1154</v>
      </c>
      <c r="F584" s="19">
        <f>F582-F583</f>
        <v>124406</v>
      </c>
      <c r="G584" s="19">
        <f t="shared" ref="G584:K584" si="195">G582-G583</f>
        <v>77220</v>
      </c>
      <c r="H584" s="19">
        <f t="shared" si="195"/>
        <v>0</v>
      </c>
      <c r="I584" s="19">
        <f t="shared" si="195"/>
        <v>836</v>
      </c>
      <c r="J584" s="19">
        <f t="shared" si="195"/>
        <v>201308</v>
      </c>
      <c r="K584" s="19">
        <f t="shared" si="195"/>
        <v>179387.27</v>
      </c>
      <c r="L584" s="335">
        <f t="shared" si="193"/>
        <v>89.110850040733595</v>
      </c>
    </row>
    <row r="585" spans="1:12" ht="18.75" x14ac:dyDescent="0.3">
      <c r="A585" s="25" t="s">
        <v>576</v>
      </c>
      <c r="B585" s="26"/>
      <c r="C585" s="27"/>
      <c r="D585" s="27"/>
      <c r="E585" s="250">
        <f>E589+E591+E587+E597</f>
        <v>37880</v>
      </c>
      <c r="F585" s="250">
        <f t="shared" ref="F585:K585" si="196">F589+F591+F587+F597</f>
        <v>147121</v>
      </c>
      <c r="G585" s="250">
        <f t="shared" si="196"/>
        <v>100000</v>
      </c>
      <c r="H585" s="250">
        <f t="shared" si="196"/>
        <v>0</v>
      </c>
      <c r="I585" s="250">
        <f t="shared" si="196"/>
        <v>836</v>
      </c>
      <c r="J585" s="250">
        <f t="shared" si="196"/>
        <v>285837</v>
      </c>
      <c r="K585" s="250">
        <f t="shared" si="196"/>
        <v>237635.16999999998</v>
      </c>
      <c r="L585" s="335">
        <f t="shared" si="193"/>
        <v>83.136602329299564</v>
      </c>
    </row>
    <row r="586" spans="1:12" x14ac:dyDescent="0.25">
      <c r="A586" s="29" t="s">
        <v>18</v>
      </c>
      <c r="B586" s="29" t="s">
        <v>19</v>
      </c>
      <c r="C586" s="29" t="s">
        <v>20</v>
      </c>
      <c r="D586" s="29" t="s">
        <v>21</v>
      </c>
      <c r="E586" s="30" t="s">
        <v>0</v>
      </c>
      <c r="F586" s="30" t="s">
        <v>1</v>
      </c>
      <c r="G586" s="30" t="s">
        <v>2</v>
      </c>
      <c r="H586" s="30"/>
      <c r="I586" s="30"/>
      <c r="J586" s="30" t="s">
        <v>5</v>
      </c>
      <c r="L586" s="335"/>
    </row>
    <row r="587" spans="1:12" x14ac:dyDescent="0.25">
      <c r="A587" s="262"/>
      <c r="B587" s="262"/>
      <c r="C587" s="263">
        <v>513</v>
      </c>
      <c r="D587" s="263" t="s">
        <v>577</v>
      </c>
      <c r="E587" s="264">
        <f>E588</f>
        <v>0</v>
      </c>
      <c r="F587" s="264">
        <f t="shared" ref="F587:K587" si="197">F588</f>
        <v>100000</v>
      </c>
      <c r="G587" s="264">
        <f t="shared" si="197"/>
        <v>100000</v>
      </c>
      <c r="H587" s="264">
        <f t="shared" si="197"/>
        <v>0</v>
      </c>
      <c r="I587" s="264">
        <f t="shared" si="197"/>
        <v>0</v>
      </c>
      <c r="J587" s="264">
        <f t="shared" si="197"/>
        <v>200000</v>
      </c>
      <c r="K587" s="264">
        <f t="shared" si="197"/>
        <v>151303.5</v>
      </c>
      <c r="L587" s="335">
        <f t="shared" si="193"/>
        <v>75.651749999999993</v>
      </c>
    </row>
    <row r="588" spans="1:12" x14ac:dyDescent="0.25">
      <c r="A588" s="265">
        <v>52</v>
      </c>
      <c r="B588" s="266"/>
      <c r="C588" s="265">
        <v>513002</v>
      </c>
      <c r="D588" s="267" t="s">
        <v>578</v>
      </c>
      <c r="E588" s="248">
        <v>0</v>
      </c>
      <c r="F588" s="248">
        <v>100000</v>
      </c>
      <c r="G588" s="248">
        <v>100000</v>
      </c>
      <c r="H588" s="248"/>
      <c r="I588" s="248"/>
      <c r="J588" s="43">
        <f t="shared" ref="J588" si="198">E588+F588+G588</f>
        <v>200000</v>
      </c>
      <c r="K588">
        <v>151303.5</v>
      </c>
      <c r="L588" s="335">
        <f t="shared" si="193"/>
        <v>75.651749999999993</v>
      </c>
    </row>
    <row r="589" spans="1:12" ht="15.75" x14ac:dyDescent="0.25">
      <c r="A589" s="73">
        <v>41</v>
      </c>
      <c r="B589" s="32"/>
      <c r="C589" s="268">
        <v>514</v>
      </c>
      <c r="D589" s="58" t="s">
        <v>579</v>
      </c>
      <c r="E589" s="264">
        <f t="shared" ref="E589:K589" si="199">SUM(E590)</f>
        <v>0</v>
      </c>
      <c r="F589" s="264">
        <f t="shared" si="199"/>
        <v>0</v>
      </c>
      <c r="G589" s="264">
        <f t="shared" si="199"/>
        <v>0</v>
      </c>
      <c r="H589" s="264">
        <f t="shared" si="199"/>
        <v>0</v>
      </c>
      <c r="I589" s="264">
        <f t="shared" si="199"/>
        <v>0</v>
      </c>
      <c r="J589" s="264">
        <f t="shared" si="199"/>
        <v>0</v>
      </c>
      <c r="K589" s="264">
        <f t="shared" si="199"/>
        <v>0</v>
      </c>
      <c r="L589" s="335">
        <v>0</v>
      </c>
    </row>
    <row r="590" spans="1:12" ht="15.75" x14ac:dyDescent="0.25">
      <c r="A590" s="74">
        <v>45</v>
      </c>
      <c r="B590" s="75"/>
      <c r="C590" s="36">
        <v>514002</v>
      </c>
      <c r="D590" s="76" t="s">
        <v>580</v>
      </c>
      <c r="E590" s="39">
        <v>0</v>
      </c>
      <c r="F590" s="39">
        <v>0</v>
      </c>
      <c r="G590" s="39"/>
      <c r="H590" s="39"/>
      <c r="I590" s="39"/>
      <c r="J590" s="43">
        <f t="shared" ref="J590" si="200">E590+F590+G590</f>
        <v>0</v>
      </c>
      <c r="L590" s="335">
        <v>0</v>
      </c>
    </row>
    <row r="591" spans="1:12" ht="15.75" x14ac:dyDescent="0.25">
      <c r="A591" s="269"/>
      <c r="B591" s="32"/>
      <c r="C591" s="268">
        <v>453</v>
      </c>
      <c r="D591" s="270" t="s">
        <v>581</v>
      </c>
      <c r="E591" s="264">
        <f>SUM(E592:E596)</f>
        <v>37880</v>
      </c>
      <c r="F591" s="264">
        <f t="shared" ref="F591:K591" si="201">SUM(F592:F596)</f>
        <v>46626</v>
      </c>
      <c r="G591" s="264">
        <f t="shared" si="201"/>
        <v>0</v>
      </c>
      <c r="H591" s="264">
        <f t="shared" si="201"/>
        <v>0</v>
      </c>
      <c r="I591" s="264">
        <f t="shared" si="201"/>
        <v>0</v>
      </c>
      <c r="J591" s="264">
        <f t="shared" si="201"/>
        <v>84506</v>
      </c>
      <c r="K591" s="264">
        <f t="shared" si="201"/>
        <v>84506.829999999987</v>
      </c>
      <c r="L591" s="335">
        <f t="shared" si="193"/>
        <v>100.00098217878019</v>
      </c>
    </row>
    <row r="592" spans="1:12" x14ac:dyDescent="0.25">
      <c r="A592" s="238">
        <v>41</v>
      </c>
      <c r="B592" s="271"/>
      <c r="C592" s="36">
        <v>453000</v>
      </c>
      <c r="D592" s="76" t="s">
        <v>582</v>
      </c>
      <c r="E592" s="39">
        <v>35000</v>
      </c>
      <c r="F592" s="39">
        <v>-6961</v>
      </c>
      <c r="G592" s="39"/>
      <c r="H592" s="39"/>
      <c r="I592" s="39"/>
      <c r="J592" s="43">
        <f t="shared" ref="J592:J594" si="202">E592+F592+G592</f>
        <v>28039</v>
      </c>
      <c r="K592">
        <v>28039.25</v>
      </c>
      <c r="L592" s="335">
        <f t="shared" si="193"/>
        <v>100.00089161525018</v>
      </c>
    </row>
    <row r="593" spans="1:12" ht="25.5" x14ac:dyDescent="0.25">
      <c r="A593" s="238">
        <v>111</v>
      </c>
      <c r="B593" s="271"/>
      <c r="C593" s="36" t="s">
        <v>583</v>
      </c>
      <c r="D593" s="76" t="s">
        <v>584</v>
      </c>
      <c r="E593" s="39">
        <v>0</v>
      </c>
      <c r="F593" s="39">
        <v>5770</v>
      </c>
      <c r="G593" s="39"/>
      <c r="H593" s="39"/>
      <c r="I593" s="39"/>
      <c r="J593" s="43">
        <v>5770</v>
      </c>
      <c r="K593">
        <v>5770.13</v>
      </c>
      <c r="L593" s="335">
        <f t="shared" si="193"/>
        <v>100.00225303292893</v>
      </c>
    </row>
    <row r="594" spans="1:12" ht="25.5" x14ac:dyDescent="0.25">
      <c r="A594" s="238">
        <v>41</v>
      </c>
      <c r="B594" s="271"/>
      <c r="C594" s="35" t="s">
        <v>585</v>
      </c>
      <c r="D594" s="76" t="s">
        <v>586</v>
      </c>
      <c r="E594" s="39">
        <v>2880</v>
      </c>
      <c r="F594" s="39">
        <v>45</v>
      </c>
      <c r="G594" s="39"/>
      <c r="H594" s="39"/>
      <c r="I594" s="39"/>
      <c r="J594" s="43">
        <f t="shared" si="202"/>
        <v>2925</v>
      </c>
      <c r="K594">
        <v>2925</v>
      </c>
      <c r="L594" s="335">
        <f t="shared" si="193"/>
        <v>100</v>
      </c>
    </row>
    <row r="595" spans="1:12" ht="25.5" x14ac:dyDescent="0.25">
      <c r="A595" s="238" t="s">
        <v>653</v>
      </c>
      <c r="B595" s="271"/>
      <c r="C595" s="35" t="s">
        <v>585</v>
      </c>
      <c r="D595" s="76" t="s">
        <v>587</v>
      </c>
      <c r="E595" s="39">
        <v>0</v>
      </c>
      <c r="F595" s="39">
        <v>15509</v>
      </c>
      <c r="G595" s="39"/>
      <c r="H595" s="39"/>
      <c r="I595" s="39"/>
      <c r="J595" s="43">
        <v>15509</v>
      </c>
      <c r="K595">
        <v>15509.1</v>
      </c>
      <c r="L595" s="335">
        <f t="shared" si="193"/>
        <v>100.00064478689794</v>
      </c>
    </row>
    <row r="596" spans="1:12" x14ac:dyDescent="0.25">
      <c r="A596" s="238">
        <v>46</v>
      </c>
      <c r="B596" s="271"/>
      <c r="C596" s="36">
        <v>454001</v>
      </c>
      <c r="D596" s="76" t="s">
        <v>588</v>
      </c>
      <c r="E596" s="39">
        <v>0</v>
      </c>
      <c r="F596" s="39">
        <v>32263</v>
      </c>
      <c r="G596" s="39"/>
      <c r="H596" s="39"/>
      <c r="I596" s="39"/>
      <c r="J596" s="43">
        <v>32263</v>
      </c>
      <c r="K596">
        <v>32263.35</v>
      </c>
      <c r="L596" s="335">
        <f t="shared" si="193"/>
        <v>100.00108483402039</v>
      </c>
    </row>
    <row r="597" spans="1:12" x14ac:dyDescent="0.25">
      <c r="A597" s="272"/>
      <c r="B597" s="273"/>
      <c r="C597" s="263">
        <v>456</v>
      </c>
      <c r="D597" s="274" t="s">
        <v>589</v>
      </c>
      <c r="E597" s="275">
        <v>0</v>
      </c>
      <c r="F597" s="276">
        <f>F598</f>
        <v>495</v>
      </c>
      <c r="G597" s="276">
        <f t="shared" ref="G597:K597" si="203">G598</f>
        <v>0</v>
      </c>
      <c r="H597" s="276">
        <f t="shared" si="203"/>
        <v>0</v>
      </c>
      <c r="I597" s="276">
        <f t="shared" si="203"/>
        <v>836</v>
      </c>
      <c r="J597" s="276">
        <f t="shared" si="203"/>
        <v>1331</v>
      </c>
      <c r="K597" s="276">
        <f t="shared" si="203"/>
        <v>1824.84</v>
      </c>
      <c r="L597" s="335">
        <f t="shared" si="193"/>
        <v>137.10293012772351</v>
      </c>
    </row>
    <row r="598" spans="1:12" x14ac:dyDescent="0.25">
      <c r="A598" s="238">
        <v>71</v>
      </c>
      <c r="B598" s="271"/>
      <c r="C598" s="35">
        <v>456002</v>
      </c>
      <c r="D598" s="76" t="s">
        <v>590</v>
      </c>
      <c r="E598" s="39">
        <v>0</v>
      </c>
      <c r="F598" s="39">
        <v>495</v>
      </c>
      <c r="G598" s="39"/>
      <c r="H598" s="39"/>
      <c r="I598" s="39">
        <v>836</v>
      </c>
      <c r="J598" s="43">
        <f>SUM(E598:I598)</f>
        <v>1331</v>
      </c>
      <c r="K598">
        <v>1824.84</v>
      </c>
      <c r="L598" s="335">
        <f t="shared" si="193"/>
        <v>137.10293012772351</v>
      </c>
    </row>
    <row r="599" spans="1:12" ht="18.75" x14ac:dyDescent="0.3">
      <c r="A599" s="277" t="s">
        <v>591</v>
      </c>
      <c r="B599" s="278"/>
      <c r="C599" s="279"/>
      <c r="D599" s="279"/>
      <c r="E599" s="28">
        <f>E601</f>
        <v>39034</v>
      </c>
      <c r="F599" s="28">
        <f t="shared" ref="F599:K599" si="204">F601</f>
        <v>22715</v>
      </c>
      <c r="G599" s="28">
        <f t="shared" si="204"/>
        <v>22780</v>
      </c>
      <c r="H599" s="28">
        <f t="shared" si="204"/>
        <v>0</v>
      </c>
      <c r="I599" s="28">
        <f t="shared" si="204"/>
        <v>0</v>
      </c>
      <c r="J599" s="28">
        <f t="shared" si="204"/>
        <v>84529</v>
      </c>
      <c r="K599" s="28">
        <f t="shared" si="204"/>
        <v>58247.9</v>
      </c>
      <c r="L599" s="335">
        <f t="shared" si="193"/>
        <v>68.908776869476753</v>
      </c>
    </row>
    <row r="600" spans="1:12" x14ac:dyDescent="0.25">
      <c r="A600" s="29" t="s">
        <v>18</v>
      </c>
      <c r="B600" s="29" t="s">
        <v>19</v>
      </c>
      <c r="C600" s="29" t="s">
        <v>20</v>
      </c>
      <c r="D600" s="29" t="s">
        <v>21</v>
      </c>
      <c r="E600" s="30" t="s">
        <v>0</v>
      </c>
      <c r="F600" s="30" t="s">
        <v>1</v>
      </c>
      <c r="G600" s="30" t="s">
        <v>2</v>
      </c>
      <c r="H600" s="30"/>
      <c r="I600" s="30"/>
      <c r="J600" s="30" t="s">
        <v>5</v>
      </c>
      <c r="L600" s="335"/>
    </row>
    <row r="601" spans="1:12" ht="15.75" x14ac:dyDescent="0.25">
      <c r="A601" s="32"/>
      <c r="B601" s="32"/>
      <c r="C601" s="47" t="s">
        <v>278</v>
      </c>
      <c r="D601" s="33" t="s">
        <v>592</v>
      </c>
      <c r="E601" s="91">
        <f>SUM(E602:E608)</f>
        <v>39034</v>
      </c>
      <c r="F601" s="91">
        <f>SUM(F602:F608)</f>
        <v>22715</v>
      </c>
      <c r="G601" s="91">
        <f>SUM(G602:G608)</f>
        <v>22780</v>
      </c>
      <c r="H601" s="91">
        <f t="shared" ref="H601:I601" si="205">SUM(H602:H608)</f>
        <v>0</v>
      </c>
      <c r="I601" s="91">
        <f t="shared" si="205"/>
        <v>0</v>
      </c>
      <c r="J601" s="91">
        <f>SUM(J602:J608)</f>
        <v>84529</v>
      </c>
      <c r="K601" s="91">
        <f>SUM(K602:K608)</f>
        <v>58247.9</v>
      </c>
      <c r="L601" s="335">
        <f t="shared" si="193"/>
        <v>68.908776869476753</v>
      </c>
    </row>
    <row r="602" spans="1:12" x14ac:dyDescent="0.25">
      <c r="A602" s="41">
        <v>41</v>
      </c>
      <c r="B602" s="40"/>
      <c r="C602" s="41">
        <v>821007</v>
      </c>
      <c r="D602" s="40" t="s">
        <v>593</v>
      </c>
      <c r="E602" s="117">
        <v>13277</v>
      </c>
      <c r="F602" s="117"/>
      <c r="G602" s="117"/>
      <c r="H602" s="117"/>
      <c r="I602" s="117"/>
      <c r="J602" s="43">
        <f t="shared" ref="J602:J607" si="206">E602+F602+G602</f>
        <v>13277</v>
      </c>
      <c r="K602">
        <v>14197.1</v>
      </c>
      <c r="L602" s="335">
        <f t="shared" si="193"/>
        <v>106.9300293741056</v>
      </c>
    </row>
    <row r="603" spans="1:12" x14ac:dyDescent="0.25">
      <c r="A603" s="41">
        <v>41</v>
      </c>
      <c r="B603" s="40"/>
      <c r="C603" s="41" t="s">
        <v>594</v>
      </c>
      <c r="D603" s="40" t="s">
        <v>595</v>
      </c>
      <c r="E603" s="85">
        <v>10623</v>
      </c>
      <c r="F603" s="85"/>
      <c r="G603" s="85"/>
      <c r="H603" s="85"/>
      <c r="I603" s="85"/>
      <c r="J603" s="43">
        <f t="shared" si="206"/>
        <v>10623</v>
      </c>
      <c r="K603">
        <v>10942.73</v>
      </c>
      <c r="L603" s="335">
        <f t="shared" si="193"/>
        <v>103.00979007813235</v>
      </c>
    </row>
    <row r="604" spans="1:12" x14ac:dyDescent="0.25">
      <c r="A604" s="41">
        <v>41</v>
      </c>
      <c r="B604" s="40"/>
      <c r="C604" s="41" t="s">
        <v>596</v>
      </c>
      <c r="D604" s="40" t="s">
        <v>597</v>
      </c>
      <c r="E604" s="85">
        <v>6840</v>
      </c>
      <c r="F604" s="85"/>
      <c r="G604" s="85"/>
      <c r="H604" s="85"/>
      <c r="I604" s="85"/>
      <c r="J604" s="43">
        <f t="shared" si="206"/>
        <v>6840</v>
      </c>
      <c r="K604">
        <v>6333.39</v>
      </c>
      <c r="L604" s="335">
        <f t="shared" si="193"/>
        <v>92.593421052631584</v>
      </c>
    </row>
    <row r="605" spans="1:12" x14ac:dyDescent="0.25">
      <c r="A605" s="41">
        <v>41</v>
      </c>
      <c r="B605" s="40"/>
      <c r="C605" s="40" t="s">
        <v>598</v>
      </c>
      <c r="D605" s="40" t="s">
        <v>599</v>
      </c>
      <c r="E605" s="43">
        <v>7154</v>
      </c>
      <c r="F605" s="43"/>
      <c r="G605" s="43"/>
      <c r="H605" s="43"/>
      <c r="I605" s="43"/>
      <c r="J605" s="43">
        <f t="shared" si="206"/>
        <v>7154</v>
      </c>
      <c r="K605">
        <v>7153.8</v>
      </c>
      <c r="L605" s="335">
        <f t="shared" si="193"/>
        <v>99.997204361196538</v>
      </c>
    </row>
    <row r="606" spans="1:12" x14ac:dyDescent="0.25">
      <c r="A606" s="41">
        <v>41</v>
      </c>
      <c r="B606" s="40"/>
      <c r="C606" s="40" t="s">
        <v>600</v>
      </c>
      <c r="D606" s="40" t="s">
        <v>599</v>
      </c>
      <c r="E606" s="43">
        <v>1140</v>
      </c>
      <c r="F606" s="43"/>
      <c r="G606" s="43"/>
      <c r="H606" s="43"/>
      <c r="I606" s="43"/>
      <c r="J606" s="43">
        <f t="shared" si="206"/>
        <v>1140</v>
      </c>
      <c r="K606">
        <v>1151.52</v>
      </c>
      <c r="L606" s="335">
        <f t="shared" si="193"/>
        <v>101.01052631578946</v>
      </c>
    </row>
    <row r="607" spans="1:12" x14ac:dyDescent="0.25">
      <c r="A607" s="41">
        <v>41</v>
      </c>
      <c r="B607" s="40"/>
      <c r="C607" s="41">
        <v>821005</v>
      </c>
      <c r="D607" s="40" t="s">
        <v>601</v>
      </c>
      <c r="E607" s="43">
        <v>0</v>
      </c>
      <c r="F607" s="43">
        <v>22220</v>
      </c>
      <c r="G607" s="43">
        <v>22780</v>
      </c>
      <c r="H607" s="43"/>
      <c r="I607" s="43"/>
      <c r="J607" s="43">
        <f t="shared" si="206"/>
        <v>45000</v>
      </c>
      <c r="K607">
        <v>16650</v>
      </c>
      <c r="L607" s="335">
        <f t="shared" si="193"/>
        <v>37</v>
      </c>
    </row>
    <row r="608" spans="1:12" x14ac:dyDescent="0.25">
      <c r="A608" s="74">
        <v>71</v>
      </c>
      <c r="B608" s="59" t="s">
        <v>602</v>
      </c>
      <c r="C608" s="74">
        <v>819002</v>
      </c>
      <c r="D608" s="59" t="s">
        <v>603</v>
      </c>
      <c r="E608" s="280">
        <v>0</v>
      </c>
      <c r="F608" s="281">
        <v>495</v>
      </c>
      <c r="G608" s="281"/>
      <c r="H608" s="281"/>
      <c r="I608" s="281"/>
      <c r="J608" s="43">
        <f>E608+F608+I608</f>
        <v>495</v>
      </c>
      <c r="K608">
        <v>1819.36</v>
      </c>
      <c r="L608" s="335">
        <f t="shared" si="193"/>
        <v>367.54747474747472</v>
      </c>
    </row>
    <row r="609" spans="1:10" x14ac:dyDescent="0.25">
      <c r="A609" s="53" t="s">
        <v>643</v>
      </c>
      <c r="B609" s="53"/>
      <c r="C609" s="53"/>
      <c r="D609" s="53"/>
      <c r="E609" s="282"/>
      <c r="F609" s="53"/>
      <c r="G609" s="53" t="s">
        <v>604</v>
      </c>
      <c r="H609" s="53"/>
      <c r="I609" s="53"/>
    </row>
    <row r="610" spans="1:10" x14ac:dyDescent="0.25">
      <c r="A610" s="53" t="s">
        <v>644</v>
      </c>
      <c r="B610" s="53"/>
      <c r="C610" s="53"/>
      <c r="D610" s="53"/>
      <c r="E610" s="53"/>
      <c r="F610" s="53"/>
      <c r="G610" s="53" t="s">
        <v>605</v>
      </c>
      <c r="H610" s="53"/>
      <c r="I610" s="53"/>
    </row>
    <row r="611" spans="1:10" x14ac:dyDescent="0.25">
      <c r="A611" s="53"/>
      <c r="B611" s="53"/>
      <c r="C611" s="53"/>
      <c r="D611" s="53"/>
      <c r="E611" s="53"/>
      <c r="F611" s="53"/>
      <c r="G611" s="53"/>
      <c r="H611" s="53"/>
      <c r="I611" s="53"/>
      <c r="J611" s="53"/>
    </row>
  </sheetData>
  <mergeCells count="14">
    <mergeCell ref="K1:K3"/>
    <mergeCell ref="L1:L3"/>
    <mergeCell ref="A10:D10"/>
    <mergeCell ref="A11:D11"/>
    <mergeCell ref="A13:D13"/>
    <mergeCell ref="A582:D582"/>
    <mergeCell ref="A583:D583"/>
    <mergeCell ref="A584:D584"/>
    <mergeCell ref="A1:J2"/>
    <mergeCell ref="A4:D4"/>
    <mergeCell ref="A5:D5"/>
    <mergeCell ref="A6:D6"/>
    <mergeCell ref="A8:D8"/>
    <mergeCell ref="A9:D9"/>
  </mergeCells>
  <pageMargins left="0.23622047244094491" right="3.937007874015748E-2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JÁMBOROVÁ Lívia</dc:creator>
  <cp:lastModifiedBy>Kancelaria1</cp:lastModifiedBy>
  <cp:lastPrinted>2020-04-20T06:42:12Z</cp:lastPrinted>
  <dcterms:created xsi:type="dcterms:W3CDTF">2019-12-02T12:45:59Z</dcterms:created>
  <dcterms:modified xsi:type="dcterms:W3CDTF">2020-04-20T06:48:48Z</dcterms:modified>
</cp:coreProperties>
</file>